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daje" sheetId="1" r:id="rId1"/>
  </sheets>
  <externalReferences>
    <externalReference r:id="rId4"/>
  </externalReferences>
  <definedNames>
    <definedName name="_xlnm._FilterDatabase" localSheetId="0" hidden="1">'Výdaje'!$A$1:$B$535</definedName>
    <definedName name="_xlnm.Print_Titles" localSheetId="0">'Výdaje'!$1:$1</definedName>
    <definedName name="_xlnm.Print_Area" localSheetId="0">'Výdaje'!$A$1:$I$535</definedName>
  </definedNames>
  <calcPr fullCalcOnLoad="1"/>
</workbook>
</file>

<file path=xl/sharedStrings.xml><?xml version="1.0" encoding="utf-8"?>
<sst xmlns="http://schemas.openxmlformats.org/spreadsheetml/2006/main" count="542" uniqueCount="319">
  <si>
    <t>nákup ostatních služeb</t>
  </si>
  <si>
    <t>celkem</t>
  </si>
  <si>
    <t>platy zaměstnanců</t>
  </si>
  <si>
    <t>povinné pojistné na soc.zabezp.</t>
  </si>
  <si>
    <t>studená voda</t>
  </si>
  <si>
    <t>opravy a udržování</t>
  </si>
  <si>
    <t>plyn</t>
  </si>
  <si>
    <t>prádlo, oděv, obuv</t>
  </si>
  <si>
    <t>cestovné</t>
  </si>
  <si>
    <t>ochranné pomůcky</t>
  </si>
  <si>
    <t>pohoštění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</si>
  <si>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</si>
  <si>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</si>
  <si>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</si>
  <si>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</si>
  <si>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</si>
  <si>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</si>
  <si>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</si>
  <si>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>3330  Činnosti registr.církví</t>
  </si>
  <si>
    <t xml:space="preserve">3341  Rozhlas a televize </t>
  </si>
  <si>
    <t xml:space="preserve">3392 Kulturní dům 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</si>
  <si>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</si>
  <si>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</si>
  <si>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</si>
  <si>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</si>
  <si>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</si>
  <si>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</si>
  <si>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</si>
  <si>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</si>
  <si>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</si>
  <si>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</si>
  <si>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</si>
  <si>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</si>
  <si>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6223  Mezinárodní spolupráce  </t>
  </si>
  <si>
    <t xml:space="preserve">opravy a udržování </t>
  </si>
  <si>
    <t>3113 ZŠ</t>
  </si>
  <si>
    <t>nákup kolků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</si>
  <si>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</si>
  <si>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</si>
  <si>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</si>
  <si>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</si>
  <si>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</si>
  <si>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</si>
  <si>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</si>
  <si>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</si>
  <si>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</si>
  <si>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</si>
  <si>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 xml:space="preserve">prádlo, oděv, obuv </t>
  </si>
  <si>
    <t>nákup zboží za účelem dalšího prodeje</t>
  </si>
  <si>
    <t xml:space="preserve">3319  Ostatní zál.kultury + sál Chaloupky </t>
  </si>
  <si>
    <t>§</t>
  </si>
  <si>
    <t>pol.</t>
  </si>
  <si>
    <t>popis</t>
  </si>
  <si>
    <r>
      <t>nákup ostatních služeb</t>
    </r>
    <r>
      <rPr>
        <sz val="10"/>
        <rFont val="Arial"/>
        <family val="2"/>
      </rPr>
      <t xml:space="preserve"> (revize)</t>
    </r>
  </si>
  <si>
    <r>
      <t>ostatní osobní výdaje</t>
    </r>
    <r>
      <rPr>
        <sz val="10"/>
        <rFont val="Arial"/>
        <family val="2"/>
      </rPr>
      <t xml:space="preserve"> (dohody)</t>
    </r>
  </si>
  <si>
    <t>nákup materiálu j.n.</t>
  </si>
  <si>
    <t>ORJ</t>
  </si>
  <si>
    <t>celkem www</t>
  </si>
  <si>
    <t>celkem JIK</t>
  </si>
  <si>
    <t>celkem KTV</t>
  </si>
  <si>
    <t>programové vybavení</t>
  </si>
  <si>
    <t>fond oprav Veselec</t>
  </si>
  <si>
    <r>
      <t>nákup ostatních služeb</t>
    </r>
    <r>
      <rPr>
        <sz val="10"/>
        <rFont val="Arial"/>
        <family val="2"/>
      </rPr>
      <t xml:space="preserve"> (rozbory vody skládka)</t>
    </r>
  </si>
  <si>
    <r>
      <t xml:space="preserve">nájemné </t>
    </r>
    <r>
      <rPr>
        <sz val="10"/>
        <rFont val="Arial"/>
        <family val="2"/>
      </rPr>
      <t>(pronájem radar)</t>
    </r>
  </si>
  <si>
    <r>
      <t>ostatní platy</t>
    </r>
    <r>
      <rPr>
        <sz val="10"/>
        <rFont val="Arial"/>
        <family val="2"/>
      </rPr>
      <t xml:space="preserve"> (refundace mzdy)</t>
    </r>
  </si>
  <si>
    <t>refundace OSVČ</t>
  </si>
  <si>
    <t>Junák - český skaut</t>
  </si>
  <si>
    <t>Klub dobré pohody Jedovnice</t>
  </si>
  <si>
    <t>Klub vodních sporů Jedovnice</t>
  </si>
  <si>
    <t>Mateřské a rodinné centrum Dymáček</t>
  </si>
  <si>
    <t>Český svaz včelařů</t>
  </si>
  <si>
    <t>Minigolf club Jedovnice</t>
  </si>
  <si>
    <t>Pionýr Jedovnice</t>
  </si>
  <si>
    <t>Staré časy Jedovnice</t>
  </si>
  <si>
    <t>Svaz tělesně postižených Jedovnice</t>
  </si>
  <si>
    <t>TJ Sokol Jedovnice</t>
  </si>
  <si>
    <t>Dary + rezerva</t>
  </si>
  <si>
    <t>neinvestiční transfery neziskovým a podobným organizacím</t>
  </si>
  <si>
    <t>úhrada sankcí jiným rozpočtům</t>
  </si>
  <si>
    <t>poskytnuté náhrady</t>
  </si>
  <si>
    <t>Svaz měst a obcí ČR</t>
  </si>
  <si>
    <t>průtokové dotace ZŠ</t>
  </si>
  <si>
    <t xml:space="preserve">plyn </t>
  </si>
  <si>
    <t>odměny za užití duševního vlastnictví</t>
  </si>
  <si>
    <t xml:space="preserve">6171 Činnost místní správy  </t>
  </si>
  <si>
    <t>poštovní služby</t>
  </si>
  <si>
    <r>
      <t>opravy a udržování</t>
    </r>
    <r>
      <rPr>
        <sz val="11"/>
        <color indexed="30"/>
        <rFont val="Arial"/>
        <family val="2"/>
      </rPr>
      <t xml:space="preserve"> </t>
    </r>
  </si>
  <si>
    <r>
      <t xml:space="preserve">ostatní osobní výdaje </t>
    </r>
    <r>
      <rPr>
        <sz val="10"/>
        <rFont val="Arial"/>
        <family val="2"/>
      </rPr>
      <t>(dohody)</t>
    </r>
  </si>
  <si>
    <r>
      <t xml:space="preserve">nákup ostatních služeb </t>
    </r>
    <r>
      <rPr>
        <sz val="10"/>
        <rFont val="Arial"/>
        <family val="2"/>
      </rPr>
      <t>(čistírna, revize)</t>
    </r>
  </si>
  <si>
    <r>
      <t xml:space="preserve">zpracování dat, udržovací poplatky </t>
    </r>
    <r>
      <rPr>
        <sz val="10"/>
        <rFont val="Arial"/>
        <family val="2"/>
      </rPr>
      <t>(aktualizace SW)</t>
    </r>
  </si>
  <si>
    <r>
      <t>ost.nákupy jinde nezařazené</t>
    </r>
    <r>
      <rPr>
        <sz val="10"/>
        <rFont val="Arial"/>
        <family val="2"/>
      </rPr>
      <t xml:space="preserve"> (ošatné)</t>
    </r>
  </si>
  <si>
    <t>Spolek Bivoj</t>
  </si>
  <si>
    <r>
      <t xml:space="preserve">platby daní a poplatků </t>
    </r>
    <r>
      <rPr>
        <sz val="10"/>
        <rFont val="Arial"/>
        <family val="2"/>
      </rPr>
      <t>(dálniční známka)</t>
    </r>
  </si>
  <si>
    <r>
      <t xml:space="preserve">ostatní osobní výdaje </t>
    </r>
    <r>
      <rPr>
        <sz val="10"/>
        <rFont val="Arial"/>
        <family val="2"/>
      </rPr>
      <t>(dohody-zpěváci,malování kroniky)</t>
    </r>
  </si>
  <si>
    <t>odměny členů zastupitelstev</t>
  </si>
  <si>
    <t>povin.pojistné na veřejné zdravotní pojištění</t>
  </si>
  <si>
    <r>
      <t>povinné pojistné</t>
    </r>
    <r>
      <rPr>
        <sz val="10"/>
        <rFont val="Arial"/>
        <family val="2"/>
      </rPr>
      <t xml:space="preserve"> (zákonné pojištění zaměstnavatele)</t>
    </r>
  </si>
  <si>
    <r>
      <t xml:space="preserve">ost.povinné pojistné </t>
    </r>
    <r>
      <rPr>
        <sz val="10"/>
        <rFont val="Arial"/>
        <family val="2"/>
      </rPr>
      <t>(refundace pojistného)</t>
    </r>
  </si>
  <si>
    <r>
      <t xml:space="preserve">léky a zdravotnický materiál </t>
    </r>
    <r>
      <rPr>
        <sz val="10"/>
        <rFont val="Arial"/>
        <family val="2"/>
      </rPr>
      <t>(lékárnička)</t>
    </r>
  </si>
  <si>
    <t>léky a zdravotnický materiál (lékárnička)</t>
  </si>
  <si>
    <t>knihy, učební pomůcky a tisk</t>
  </si>
  <si>
    <r>
      <t>knihy, učební pomůcky a tisk</t>
    </r>
    <r>
      <rPr>
        <sz val="10"/>
        <rFont val="Arial"/>
        <family val="2"/>
      </rPr>
      <t xml:space="preserve"> (tisk zpravodaje)</t>
    </r>
  </si>
  <si>
    <t xml:space="preserve">drobný hmotný dl.majetek </t>
  </si>
  <si>
    <r>
      <t xml:space="preserve">drobný hmotný dl.majetek </t>
    </r>
    <r>
      <rPr>
        <sz val="10"/>
        <rFont val="Arial"/>
        <family val="2"/>
      </rPr>
      <t>(dokrytí dotace)</t>
    </r>
  </si>
  <si>
    <r>
      <t xml:space="preserve">drobný hmotný dl.majetek </t>
    </r>
    <r>
      <rPr>
        <sz val="10"/>
        <rFont val="Arial"/>
        <family val="2"/>
      </rPr>
      <t>(kontejnery RO-poškození)</t>
    </r>
  </si>
  <si>
    <r>
      <t xml:space="preserve">nákup materiálu j.n. </t>
    </r>
    <r>
      <rPr>
        <sz val="10"/>
        <rFont val="Arial"/>
        <family val="2"/>
      </rPr>
      <t>(sazenice a pod.)</t>
    </r>
  </si>
  <si>
    <r>
      <t>úroky z úvěru</t>
    </r>
    <r>
      <rPr>
        <sz val="10"/>
        <rFont val="Arial"/>
        <family val="2"/>
      </rPr>
      <t xml:space="preserve"> (snížení energetické náročnosti ZŠ)</t>
    </r>
  </si>
  <si>
    <t>pohonné hmoty a maziva</t>
  </si>
  <si>
    <t>služby telekomunikací a radiokomunikací</t>
  </si>
  <si>
    <t>služby peněžních ústavů</t>
  </si>
  <si>
    <r>
      <t xml:space="preserve">služby peněžních ústavů </t>
    </r>
    <r>
      <rPr>
        <sz val="10"/>
        <rFont val="Arial"/>
        <family val="2"/>
      </rPr>
      <t>(pojištění majetku městyse)</t>
    </r>
  </si>
  <si>
    <r>
      <t>nájemné</t>
    </r>
    <r>
      <rPr>
        <sz val="10"/>
        <rFont val="Arial"/>
        <family val="2"/>
      </rPr>
      <t xml:space="preserve"> (filmy)</t>
    </r>
  </si>
  <si>
    <t>konzultační, poradenské a právní služby</t>
  </si>
  <si>
    <t>služby školení a vzdělávání</t>
  </si>
  <si>
    <r>
      <t xml:space="preserve">věcné dary </t>
    </r>
    <r>
      <rPr>
        <sz val="10"/>
        <rFont val="Arial"/>
        <family val="2"/>
      </rPr>
      <t>(propagační předměty)</t>
    </r>
  </si>
  <si>
    <r>
      <t xml:space="preserve">věcné dary </t>
    </r>
    <r>
      <rPr>
        <sz val="10"/>
        <rFont val="Arial"/>
        <family val="2"/>
      </rPr>
      <t>(kytky, balíčky, ubrousky, děti do I.třídy ZŠ)</t>
    </r>
  </si>
  <si>
    <t xml:space="preserve">neinvestiční transfery </t>
  </si>
  <si>
    <r>
      <t>neinv. transfer obcím</t>
    </r>
    <r>
      <rPr>
        <sz val="10"/>
        <rFont val="Arial"/>
        <family val="2"/>
      </rPr>
      <t xml:space="preserve"> (MěÚ Blansko na přest.komisi)</t>
    </r>
  </si>
  <si>
    <t>neinv. transfer obcím</t>
  </si>
  <si>
    <r>
      <t xml:space="preserve">neinv.transfery </t>
    </r>
    <r>
      <rPr>
        <sz val="10"/>
        <rFont val="Arial"/>
        <family val="2"/>
      </rPr>
      <t>(příspěvek Spolek Moravský kras)</t>
    </r>
  </si>
  <si>
    <t>neinvestiční příspěvek zřizovaným PO</t>
  </si>
  <si>
    <t>neinvestiční příspěvek cizím PO</t>
  </si>
  <si>
    <r>
      <t xml:space="preserve">platby daní a poplatků </t>
    </r>
    <r>
      <rPr>
        <sz val="10"/>
        <rFont val="Arial"/>
        <family val="2"/>
      </rPr>
      <t>(odhad DPH)</t>
    </r>
  </si>
  <si>
    <r>
      <t xml:space="preserve">platby daní a poplatků </t>
    </r>
    <r>
      <rPr>
        <sz val="10"/>
        <rFont val="Arial"/>
        <family val="2"/>
      </rPr>
      <t>(odhad daň za městys)</t>
    </r>
  </si>
  <si>
    <t>náhrada mezd v době nemoci</t>
  </si>
  <si>
    <t>sociální fond</t>
  </si>
  <si>
    <t>nespecifikované rezervy</t>
  </si>
  <si>
    <t>nespecifikované rezervy (REZERVA)</t>
  </si>
  <si>
    <r>
      <t xml:space="preserve">nákup zboží za účelem dalšího prodeje </t>
    </r>
    <r>
      <rPr>
        <sz val="10"/>
        <color indexed="8"/>
        <rFont val="Arial"/>
        <family val="2"/>
      </rPr>
      <t>(kalendáře)</t>
    </r>
  </si>
  <si>
    <t>4379 Ost.sl. a činnosti v oblasti soc.prevence</t>
  </si>
  <si>
    <t>průtokové dotace MŠ</t>
  </si>
  <si>
    <r>
      <t>nákup ostatních služeb</t>
    </r>
    <r>
      <rPr>
        <sz val="10"/>
        <rFont val="Arial"/>
        <family val="2"/>
      </rPr>
      <t xml:space="preserve"> </t>
    </r>
  </si>
  <si>
    <t>věcné dary (knihy prvňáčci)</t>
  </si>
  <si>
    <t>nájem</t>
  </si>
  <si>
    <t>stroje, přístroje zařízení</t>
  </si>
  <si>
    <t>věcné dary (propagační předměty)</t>
  </si>
  <si>
    <t>ČČK MS Jedovnice</t>
  </si>
  <si>
    <t>stroje, přístroje, zařízení</t>
  </si>
  <si>
    <r>
      <t>nákup ostatních služeb</t>
    </r>
    <r>
      <rPr>
        <sz val="10"/>
        <rFont val="Arial"/>
        <family val="2"/>
      </rPr>
      <t xml:space="preserve"> (www stránky - programátor)</t>
    </r>
  </si>
  <si>
    <t xml:space="preserve">nákup ostatních služeb </t>
  </si>
  <si>
    <t>nespecifikované rezervy (mládež SDH)</t>
  </si>
  <si>
    <r>
      <t xml:space="preserve">drobný hmotný dl.majetek </t>
    </r>
    <r>
      <rPr>
        <sz val="10"/>
        <rFont val="Arial"/>
        <family val="2"/>
      </rPr>
      <t>(kontejnery)</t>
    </r>
  </si>
  <si>
    <r>
      <t>nákup materiálu j.n.</t>
    </r>
    <r>
      <rPr>
        <sz val="10"/>
        <rFont val="Arial"/>
        <family val="2"/>
      </rPr>
      <t xml:space="preserve"> (posyp, zatravňovací dlažba)</t>
    </r>
  </si>
  <si>
    <t>drobný hmotný dl.majetek</t>
  </si>
  <si>
    <t>opravy a udržování (Hošek)</t>
  </si>
  <si>
    <t xml:space="preserve">nákup materiálu j.n.. </t>
  </si>
  <si>
    <r>
      <t xml:space="preserve">ostatní nein.transfery </t>
    </r>
    <r>
      <rPr>
        <sz val="10"/>
        <rFont val="Arial"/>
        <family val="2"/>
      </rPr>
      <t>(kompostéry)</t>
    </r>
  </si>
  <si>
    <r>
      <t xml:space="preserve">drobný hmotný dl.majetek </t>
    </r>
    <r>
      <rPr>
        <sz val="10"/>
        <rFont val="Arial"/>
        <family val="2"/>
      </rPr>
      <t>(kam.systém, tablet, mobil)</t>
    </r>
  </si>
  <si>
    <r>
      <t xml:space="preserve">nájemné za nájem s právem koupě </t>
    </r>
    <r>
      <rPr>
        <sz val="10"/>
        <rFont val="Arial"/>
        <family val="2"/>
      </rPr>
      <t>(kopírka)</t>
    </r>
  </si>
  <si>
    <r>
      <t xml:space="preserve">nákup ostatních služeb </t>
    </r>
    <r>
      <rPr>
        <sz val="10"/>
        <rFont val="Arial"/>
        <family val="2"/>
      </rPr>
      <t>(grafické práce)</t>
    </r>
  </si>
  <si>
    <r>
      <t>věcné dary</t>
    </r>
    <r>
      <rPr>
        <sz val="10"/>
        <rFont val="Arial"/>
        <family val="2"/>
      </rPr>
      <t xml:space="preserve"> (dárky na Vánoce DPS)</t>
    </r>
  </si>
  <si>
    <r>
      <t xml:space="preserve">drobný hmotný dl.majetek </t>
    </r>
    <r>
      <rPr>
        <sz val="10"/>
        <rFont val="Arial"/>
        <family val="2"/>
      </rPr>
      <t>(PC, mobil)</t>
    </r>
  </si>
  <si>
    <r>
      <t xml:space="preserve">neinv.transfery </t>
    </r>
    <r>
      <rPr>
        <sz val="10"/>
        <rFont val="Arial"/>
        <family val="2"/>
      </rPr>
      <t>(SVAK členský příspěvek)</t>
    </r>
  </si>
  <si>
    <r>
      <t>opravy a udržování</t>
    </r>
    <r>
      <rPr>
        <sz val="10"/>
        <rFont val="Arial"/>
        <family val="2"/>
      </rPr>
      <t xml:space="preserve"> </t>
    </r>
  </si>
  <si>
    <r>
      <t xml:space="preserve">nákup ostatních služeb </t>
    </r>
    <r>
      <rPr>
        <sz val="10"/>
        <rFont val="Arial"/>
        <family val="2"/>
      </rPr>
      <t>(kam.systém)</t>
    </r>
  </si>
  <si>
    <t>6118 Volby prezident</t>
  </si>
  <si>
    <t>2292  Provoz veř.sil.dopravy (IDS)</t>
  </si>
  <si>
    <t>3635 Územní plánování</t>
  </si>
  <si>
    <t>podlimitní technické zhodnocení</t>
  </si>
  <si>
    <t>neinvestiční transfery spolkům</t>
  </si>
  <si>
    <t>drobný hm.dl.majetek</t>
  </si>
  <si>
    <r>
      <t xml:space="preserve">pohoštění </t>
    </r>
    <r>
      <rPr>
        <sz val="10"/>
        <rFont val="Arial"/>
        <family val="2"/>
      </rPr>
      <t>(pitný režim v horku)</t>
    </r>
  </si>
  <si>
    <r>
      <t xml:space="preserve">nákup materiálu j.n. </t>
    </r>
    <r>
      <rPr>
        <sz val="10"/>
        <rFont val="Arial"/>
        <family val="2"/>
      </rPr>
      <t>(kalendáře dar)</t>
    </r>
  </si>
  <si>
    <r>
      <t xml:space="preserve">nákup materiálu j.n. </t>
    </r>
    <r>
      <rPr>
        <sz val="10"/>
        <rFont val="Arial"/>
        <family val="2"/>
      </rPr>
      <t>(čistidla, toal.papír, nádobí)</t>
    </r>
  </si>
  <si>
    <t>5213 Krizová opatření</t>
  </si>
  <si>
    <t>převody vlastní pokladny</t>
  </si>
  <si>
    <r>
      <t xml:space="preserve">studená voda </t>
    </r>
    <r>
      <rPr>
        <sz val="10"/>
        <rFont val="Arial"/>
        <family val="2"/>
      </rPr>
      <t>(voda na mytí komunikací)</t>
    </r>
  </si>
  <si>
    <r>
      <t>úroky z úvěru</t>
    </r>
    <r>
      <rPr>
        <sz val="10"/>
        <rFont val="Arial"/>
        <family val="2"/>
      </rPr>
      <t xml:space="preserve"> (snížení energetické náročnosti MŠ)</t>
    </r>
  </si>
  <si>
    <t xml:space="preserve">pozemky </t>
  </si>
  <si>
    <t>vypořádání min. let (vratka dotace)</t>
  </si>
  <si>
    <t>3329 Ostatní záležitosti ochrany památek a péče o kulturní dědictví</t>
  </si>
  <si>
    <r>
      <t xml:space="preserve">nákup ostatních služeb </t>
    </r>
    <r>
      <rPr>
        <sz val="10"/>
        <rFont val="Arial"/>
        <family val="2"/>
      </rPr>
      <t>(čištění kanal., deratizace)</t>
    </r>
  </si>
  <si>
    <t>budovy, haly a stavby</t>
  </si>
  <si>
    <t>Tetiny</t>
  </si>
  <si>
    <r>
      <t>nákup ostatních služeb</t>
    </r>
    <r>
      <rPr>
        <sz val="10"/>
        <rFont val="Arial"/>
        <family val="2"/>
      </rPr>
      <t xml:space="preserve"> 
(udržitelnost dotací, provoz kotelny)</t>
    </r>
  </si>
  <si>
    <r>
      <t xml:space="preserve">nákup materiálu j. n. </t>
    </r>
    <r>
      <rPr>
        <sz val="10"/>
        <rFont val="Arial"/>
        <family val="2"/>
      </rPr>
      <t>(blahopřání, aranžmá)</t>
    </r>
  </si>
  <si>
    <r>
      <t xml:space="preserve">platy zaměstnanců </t>
    </r>
    <r>
      <rPr>
        <sz val="10"/>
        <rFont val="Arial"/>
        <family val="2"/>
      </rPr>
      <t>(dotace)</t>
    </r>
  </si>
  <si>
    <t>Rozdíl v příjmech a výdajích</t>
  </si>
  <si>
    <t>Běžné výdaje</t>
  </si>
  <si>
    <t>Kapitálové výdaje</t>
  </si>
  <si>
    <t xml:space="preserve"> 3613 Nebytové hospodářství</t>
  </si>
  <si>
    <r>
      <t>zpracování dat a služby souvis.</t>
    </r>
    <r>
      <rPr>
        <sz val="10"/>
        <rFont val="Arial"/>
        <family val="2"/>
      </rPr>
      <t xml:space="preserve"> (certifikáty)</t>
    </r>
  </si>
  <si>
    <r>
      <t xml:space="preserve">cestovné </t>
    </r>
    <r>
      <rPr>
        <sz val="10"/>
        <rFont val="Arial"/>
        <family val="2"/>
      </rPr>
      <t>(střelby)</t>
    </r>
  </si>
  <si>
    <r>
      <t xml:space="preserve">plyn </t>
    </r>
    <r>
      <rPr>
        <sz val="10"/>
        <color indexed="8"/>
        <rFont val="Arial"/>
        <family val="2"/>
      </rPr>
      <t>(Lihovar Skauti)</t>
    </r>
  </si>
  <si>
    <t>3412 Sportovní zařízení ve vlastnictví obce</t>
  </si>
  <si>
    <r>
      <t>elektrická energie</t>
    </r>
    <r>
      <rPr>
        <sz val="10"/>
        <rFont val="Arial"/>
        <family val="2"/>
      </rPr>
      <t xml:space="preserve"> (zesilovače)</t>
    </r>
  </si>
  <si>
    <r>
      <t>nákup materiálu j.n.</t>
    </r>
    <r>
      <rPr>
        <sz val="10"/>
        <rFont val="Arial"/>
        <family val="2"/>
      </rPr>
      <t xml:space="preserve"> </t>
    </r>
  </si>
  <si>
    <t>Skutečnost 2020</t>
  </si>
  <si>
    <t>Rozpočet 2022</t>
  </si>
  <si>
    <t>budovy, haly, stavby</t>
  </si>
  <si>
    <t>jiné invest.transf.zřízen.příspěv.organizacím</t>
  </si>
  <si>
    <t>podlimitní věcná břemena</t>
  </si>
  <si>
    <t>ostatní nákupy j.n.</t>
  </si>
  <si>
    <r>
      <t xml:space="preserve">odměny za užití počítačových programů </t>
    </r>
    <r>
      <rPr>
        <sz val="10"/>
        <rFont val="Arial"/>
        <family val="2"/>
      </rPr>
      <t>(mobilní rozhlas)</t>
    </r>
  </si>
  <si>
    <r>
      <t xml:space="preserve">5269 </t>
    </r>
    <r>
      <rPr>
        <b/>
        <sz val="10"/>
        <rFont val="Arial"/>
        <family val="2"/>
      </rPr>
      <t>Ost.správa v obl.hosp.opatření pro krizové stavy</t>
    </r>
  </si>
  <si>
    <t>ORJ 0 - pečovatelská služba</t>
  </si>
  <si>
    <r>
      <t xml:space="preserve">ostatní neinvestiční výdaje j.n. </t>
    </r>
    <r>
      <rPr>
        <sz val="10"/>
        <rFont val="Arial"/>
        <family val="2"/>
      </rPr>
      <t>(služby k nájmu)</t>
    </r>
  </si>
  <si>
    <t xml:space="preserve">programové vybavení </t>
  </si>
  <si>
    <r>
      <t>opravy a udržování</t>
    </r>
    <r>
      <rPr>
        <sz val="10"/>
        <rFont val="Arial"/>
        <family val="2"/>
      </rPr>
      <t xml:space="preserve"> (opravy techniky + opravy před technickými prohlídkami)</t>
    </r>
  </si>
  <si>
    <r>
      <t>nákup materiálu j.n.</t>
    </r>
    <r>
      <rPr>
        <sz val="10"/>
        <rFont val="Arial"/>
        <family val="2"/>
      </rPr>
      <t xml:space="preserve"> (posyp, odvod.žlab+značky)</t>
    </r>
  </si>
  <si>
    <t xml:space="preserve"> 2219 Ostatní záležitosti pozemních komunikací</t>
  </si>
  <si>
    <t>investiční příspěvek zřizovaným PO</t>
  </si>
  <si>
    <r>
      <t>pohoštění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(rozkvetlé Jedovnice 2.000 Kč)</t>
    </r>
  </si>
  <si>
    <r>
      <t>věcné dary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(rozkvetlé Jedovnice 6.000 Kč)</t>
    </r>
  </si>
  <si>
    <t>Rozpočet 2022 upravený 30.9.</t>
  </si>
  <si>
    <t>Rozpočet 2023</t>
  </si>
  <si>
    <t>Skutečnost 2021</t>
  </si>
  <si>
    <r>
      <t>drobný hmotný dl.majetek</t>
    </r>
    <r>
      <rPr>
        <sz val="10"/>
        <rFont val="Arial"/>
        <family val="2"/>
      </rPr>
      <t xml:space="preserve"> (Vánoční osvětlení)</t>
    </r>
  </si>
  <si>
    <r>
      <t>nespecifikované rezervy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participat. rozpočet</t>
    </r>
    <r>
      <rPr>
        <sz val="10"/>
        <rFont val="Arial"/>
        <family val="2"/>
      </rPr>
      <t>)</t>
    </r>
  </si>
  <si>
    <t>Příjmy celkem vč. zůstatku BÚ</t>
  </si>
  <si>
    <t>platby daní krajům, obcím a státním fondům</t>
  </si>
  <si>
    <r>
      <t>SK Jedovnice</t>
    </r>
    <r>
      <rPr>
        <i/>
        <sz val="10"/>
        <rFont val="Arial"/>
        <family val="2"/>
      </rPr>
      <t xml:space="preserve"> </t>
    </r>
  </si>
  <si>
    <r>
      <t xml:space="preserve">splátky úvěrů
</t>
    </r>
    <r>
      <rPr>
        <sz val="10"/>
        <rFont val="Arial"/>
        <family val="2"/>
      </rPr>
      <t>(snížení en.náročnosti ZŠ + MŠ)</t>
    </r>
  </si>
  <si>
    <r>
      <t xml:space="preserve">neinvestiční transfery </t>
    </r>
    <r>
      <rPr>
        <sz val="10"/>
        <rFont val="Arial"/>
        <family val="2"/>
      </rPr>
      <t>(sdružení tajemníků)</t>
    </r>
  </si>
  <si>
    <r>
      <t>ost.nákupy j. n.</t>
    </r>
    <r>
      <rPr>
        <sz val="9"/>
        <rFont val="Arial"/>
        <family val="2"/>
      </rPr>
      <t xml:space="preserve"> (ošatné, sdružení tajemníků)</t>
    </r>
  </si>
  <si>
    <r>
      <t>budovy, haly, stavby</t>
    </r>
  </si>
  <si>
    <r>
      <t xml:space="preserve">drobný hmotný dl.majetek </t>
    </r>
    <r>
      <rPr>
        <sz val="10"/>
        <rFont val="Arial"/>
        <family val="2"/>
      </rPr>
      <t>- počítače a drobné vybavení</t>
    </r>
  </si>
  <si>
    <t>Skutečnost 30.9.2022</t>
  </si>
  <si>
    <r>
      <t xml:space="preserve">prádlo, oděv, obuv </t>
    </r>
    <r>
      <rPr>
        <sz val="10"/>
        <rFont val="Arial"/>
        <family val="2"/>
      </rPr>
      <t>(montérky)</t>
    </r>
  </si>
  <si>
    <r>
      <t>opravy a udržování</t>
    </r>
    <r>
      <rPr>
        <sz val="10"/>
        <color indexed="19"/>
        <rFont val="Arial"/>
        <family val="2"/>
      </rPr>
      <t xml:space="preserve"> </t>
    </r>
  </si>
  <si>
    <r>
      <t xml:space="preserve">nákup ostatních služeb </t>
    </r>
    <r>
      <rPr>
        <sz val="10"/>
        <rFont val="Arial"/>
        <family val="2"/>
      </rPr>
      <t>(od 2020 bez chatové oblasti)</t>
    </r>
  </si>
  <si>
    <r>
      <t>nákup ostatních služeb</t>
    </r>
    <r>
      <rPr>
        <sz val="9"/>
        <rFont val="Arial"/>
        <family val="2"/>
      </rPr>
      <t xml:space="preserve"> (tříděný odpad, BIO + sběrný dvůr)</t>
    </r>
  </si>
  <si>
    <r>
      <t xml:space="preserve">studená voda </t>
    </r>
    <r>
      <rPr>
        <sz val="10"/>
        <rFont val="Arial"/>
        <family val="2"/>
      </rPr>
      <t>(veřejné WC, Havl.nám.44)</t>
    </r>
  </si>
  <si>
    <r>
      <t xml:space="preserve">plyn </t>
    </r>
    <r>
      <rPr>
        <sz val="10"/>
        <rFont val="Arial"/>
        <family val="2"/>
      </rPr>
      <t>(přefakturace části energii květiny - nově § 3613)</t>
    </r>
  </si>
  <si>
    <r>
      <t xml:space="preserve">platby daní a poplatků </t>
    </r>
    <r>
      <rPr>
        <sz val="10"/>
        <rFont val="Arial"/>
        <family val="2"/>
      </rPr>
      <t>(daň z nemovit.,poplatky katastr)</t>
    </r>
  </si>
  <si>
    <r>
      <t>nájemné</t>
    </r>
    <r>
      <rPr>
        <sz val="10"/>
        <rFont val="Arial"/>
        <family val="2"/>
      </rPr>
      <t xml:space="preserve"> (Státní pozemkový úřad + ost.pozemky)</t>
    </r>
  </si>
  <si>
    <r>
      <t>nákup ostatních služeb</t>
    </r>
  </si>
  <si>
    <r>
      <t>opravy a udržování</t>
    </r>
    <r>
      <rPr>
        <sz val="10"/>
        <rFont val="Arial"/>
        <family val="2"/>
      </rPr>
      <t xml:space="preserve"> (čekárny, veřejné WC, Havl.nám.44)</t>
    </r>
  </si>
  <si>
    <r>
      <t>nákup ostatních služeb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(výkopové práce, likvidace sloupů)</t>
    </r>
  </si>
  <si>
    <r>
      <t xml:space="preserve">plyn </t>
    </r>
    <r>
      <rPr>
        <sz val="10"/>
        <rFont val="Arial"/>
        <family val="2"/>
      </rPr>
      <t>(zálohy plyn)</t>
    </r>
  </si>
  <si>
    <r>
      <t xml:space="preserve">drobný hmotný dl.majetek  </t>
    </r>
    <r>
      <rPr>
        <sz val="10"/>
        <rFont val="Arial"/>
        <family val="2"/>
      </rPr>
      <t>(3 byty)</t>
    </r>
  </si>
  <si>
    <r>
      <t xml:space="preserve">drobný hmotný dl.majetek </t>
    </r>
  </si>
  <si>
    <r>
      <t xml:space="preserve">budovy, haly a stavby </t>
    </r>
    <r>
      <rPr>
        <sz val="10"/>
        <rFont val="Arial"/>
        <family val="2"/>
      </rPr>
      <t>(dveře)</t>
    </r>
  </si>
  <si>
    <r>
      <t>kulturní komise</t>
    </r>
    <r>
      <rPr>
        <sz val="10"/>
        <color indexed="10"/>
        <rFont val="Arial"/>
        <family val="2"/>
      </rPr>
      <t xml:space="preserve"> (akce kulturní komise 50.000 Kč)</t>
    </r>
  </si>
  <si>
    <r>
      <t>opravy a udržování</t>
    </r>
    <r>
      <rPr>
        <sz val="11"/>
        <color indexed="10"/>
        <rFont val="Arial"/>
        <family val="2"/>
      </rPr>
      <t xml:space="preserve"> </t>
    </r>
  </si>
  <si>
    <r>
      <t>nákup ostatních služeb</t>
    </r>
    <r>
      <rPr>
        <sz val="10"/>
        <rFont val="Arial"/>
        <family val="2"/>
      </rPr>
      <t xml:space="preserve"> (dotace + udržitelnost)</t>
    </r>
  </si>
  <si>
    <r>
      <t>budovy, haly, stavby</t>
    </r>
    <r>
      <rPr>
        <sz val="10"/>
        <color indexed="10"/>
        <rFont val="Arial"/>
        <family val="2"/>
      </rPr>
      <t xml:space="preserve"> </t>
    </r>
  </si>
  <si>
    <r>
      <t>nájemné</t>
    </r>
    <r>
      <rPr>
        <sz val="10"/>
        <rFont val="Arial"/>
        <family val="2"/>
      </rPr>
      <t xml:space="preserve"> (pozemky ATC + pozemky rybník)</t>
    </r>
  </si>
  <si>
    <t>pozemky</t>
  </si>
  <si>
    <t>ostatní osobní výdaje</t>
  </si>
  <si>
    <r>
      <t>nákup ostatních služeb</t>
    </r>
    <r>
      <rPr>
        <sz val="11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(digitalizace kazet)</t>
    </r>
  </si>
  <si>
    <r>
      <t xml:space="preserve">služby elektronických komunikací </t>
    </r>
    <r>
      <rPr>
        <sz val="10"/>
        <rFont val="Arial"/>
        <family val="2"/>
      </rPr>
      <t>(mobilní rozhl.SMS)</t>
    </r>
  </si>
  <si>
    <r>
      <t xml:space="preserve">zpracování dat, udržovací poplatky </t>
    </r>
    <r>
      <rPr>
        <sz val="10"/>
        <rFont val="Arial"/>
        <family val="2"/>
      </rPr>
      <t>(mobilní rozhlas)</t>
    </r>
  </si>
  <si>
    <r>
      <t xml:space="preserve">dary obyvatelstvu - peněžní </t>
    </r>
    <r>
      <rPr>
        <sz val="10"/>
        <rFont val="Arial"/>
        <family val="2"/>
      </rPr>
      <t>(vítání občánků)</t>
    </r>
  </si>
  <si>
    <r>
      <t xml:space="preserve">poskytnuté náhrady </t>
    </r>
    <r>
      <rPr>
        <sz val="10"/>
        <rFont val="Arial"/>
        <family val="2"/>
      </rPr>
      <t>(pojistná událost)</t>
    </r>
  </si>
  <si>
    <t>elektrická energie</t>
  </si>
  <si>
    <r>
      <t xml:space="preserve">nákup materiálu j.n. </t>
    </r>
    <r>
      <rPr>
        <sz val="10"/>
        <rFont val="Arial"/>
        <family val="2"/>
      </rPr>
      <t>(materiál na údržbu herních prvků, lyžařský výcvik)</t>
    </r>
  </si>
  <si>
    <r>
      <t xml:space="preserve">elektrická energie </t>
    </r>
    <r>
      <rPr>
        <sz val="10"/>
        <rFont val="Arial"/>
        <family val="2"/>
      </rPr>
      <t>(kurty)</t>
    </r>
  </si>
  <si>
    <r>
      <t xml:space="preserve">elektrická energie </t>
    </r>
    <r>
      <rPr>
        <sz val="10"/>
        <color indexed="8"/>
        <rFont val="Arial"/>
        <family val="2"/>
      </rPr>
      <t>(Lihovar skauti)</t>
    </r>
  </si>
  <si>
    <r>
      <t xml:space="preserve">elektrická energie </t>
    </r>
    <r>
      <rPr>
        <sz val="10"/>
        <rFont val="Arial"/>
        <family val="2"/>
      </rPr>
      <t>(byt Lihovar)</t>
    </r>
  </si>
  <si>
    <r>
      <t xml:space="preserve">elektrická energie </t>
    </r>
    <r>
      <rPr>
        <sz val="10"/>
        <rFont val="Arial"/>
        <family val="2"/>
      </rPr>
      <t>(nebytové Lihovar, Havl.nám.44 - přefakturace, ale v průběhu roku se platí zálohy)</t>
    </r>
  </si>
  <si>
    <r>
      <t xml:space="preserve">elektrická energie </t>
    </r>
    <r>
      <rPr>
        <sz val="10"/>
        <rFont val="Arial"/>
        <family val="2"/>
      </rPr>
      <t>(smuteční síň + WC márnice)</t>
    </r>
  </si>
  <si>
    <r>
      <t xml:space="preserve">elektrická energie </t>
    </r>
    <r>
      <rPr>
        <sz val="10"/>
        <rFont val="Arial"/>
        <family val="2"/>
      </rPr>
      <t>(přefakt.části za květiny) nově § 3613, 
trafika s veřejným WC</t>
    </r>
  </si>
  <si>
    <r>
      <t xml:space="preserve">studená voda </t>
    </r>
    <r>
      <rPr>
        <sz val="10"/>
        <rFont val="Arial"/>
        <family val="2"/>
      </rPr>
      <t>(sběrný dvůr)</t>
    </r>
  </si>
  <si>
    <r>
      <t>elektrická energie</t>
    </r>
    <r>
      <rPr>
        <sz val="10"/>
        <rFont val="Arial"/>
        <family val="2"/>
      </rPr>
      <t xml:space="preserve"> (sběrný dvůr)</t>
    </r>
  </si>
  <si>
    <t>převody domněle neop.použ.dotací zpět poskyt.</t>
  </si>
  <si>
    <r>
      <t xml:space="preserve">nákup ostatních služeb </t>
    </r>
    <r>
      <rPr>
        <sz val="10"/>
        <rFont val="Arial"/>
        <family val="2"/>
      </rPr>
      <t>(přednášky, revize, BOZP)</t>
    </r>
  </si>
  <si>
    <r>
      <t xml:space="preserve">nákup materiálu j.n. </t>
    </r>
    <r>
      <rPr>
        <sz val="10"/>
        <rFont val="Arial"/>
        <family val="2"/>
      </rPr>
      <t>(+ náhradní díly + rostliny)</t>
    </r>
  </si>
  <si>
    <r>
      <t xml:space="preserve">ostatní osobní výdaje </t>
    </r>
    <r>
      <rPr>
        <sz val="11"/>
        <color indexed="10"/>
        <rFont val="Arial"/>
        <family val="2"/>
      </rPr>
      <t>Strategický plán rozvoje obce</t>
    </r>
  </si>
  <si>
    <t>neinvestiční příspěvek cizím PO (za výpůjčku KD)</t>
  </si>
  <si>
    <t>voda</t>
  </si>
  <si>
    <r>
      <t xml:space="preserve">nákup ostatních služeb </t>
    </r>
    <r>
      <rPr>
        <sz val="10"/>
        <rFont val="Arial"/>
        <family val="2"/>
      </rPr>
      <t>(prádelna, revize, výmalba)</t>
    </r>
  </si>
  <si>
    <t>ORJ 4351 - budova DPS + ostatní</t>
  </si>
  <si>
    <t>služby Ginis, Codexis, obnova certifikátů</t>
  </si>
  <si>
    <r>
      <t xml:space="preserve">ostatní osobní výdaje </t>
    </r>
    <r>
      <rPr>
        <sz val="10"/>
        <rFont val="Arial"/>
        <family val="2"/>
      </rPr>
      <t>(dohody kronikář, správce)</t>
    </r>
  </si>
  <si>
    <r>
      <t>nákup ostatních služeb</t>
    </r>
    <r>
      <rPr>
        <sz val="10"/>
        <rFont val="Arial"/>
        <family val="2"/>
      </rPr>
      <t xml:space="preserve"> 
projekty, zaměření, administrace k neinv.dotacím + údržba</t>
    </r>
  </si>
  <si>
    <r>
      <t xml:space="preserve">konzultační, poradenské a právní služby 
</t>
    </r>
    <r>
      <rPr>
        <sz val="10"/>
        <color indexed="10"/>
        <rFont val="Arial"/>
        <family val="2"/>
      </rPr>
      <t>2023 převod bytů BD Veselec, Zahradní 676 a 677</t>
    </r>
  </si>
  <si>
    <r>
      <t>stavby</t>
    </r>
    <r>
      <rPr>
        <sz val="11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(2023 elektřina budova na Větřáku pro skauty)</t>
    </r>
  </si>
  <si>
    <r>
      <t xml:space="preserve">nákup ostatních služeb </t>
    </r>
    <r>
      <rPr>
        <sz val="10"/>
        <rFont val="Arial"/>
        <family val="2"/>
      </rPr>
      <t xml:space="preserve"> 
revize elektro ATC, veřejné WC Barachov, odpady chatová oblast, parkovné rybolov)</t>
    </r>
  </si>
  <si>
    <r>
      <t xml:space="preserve">opravy a udržování 
</t>
    </r>
    <r>
      <rPr>
        <sz val="10"/>
        <rFont val="Arial"/>
        <family val="2"/>
      </rPr>
      <t>2020 - oprava vodovodního a kanalizačního řádu pro 15 chat
2021 - oprava stavidla Olšovce, oprava kanalizace ATC</t>
    </r>
  </si>
  <si>
    <r>
      <t>budovy, haly, stavby</t>
    </r>
    <r>
      <rPr>
        <sz val="11"/>
        <color indexed="49"/>
        <rFont val="Arial"/>
        <family val="2"/>
      </rPr>
      <t xml:space="preserve"> 
</t>
    </r>
    <r>
      <rPr>
        <sz val="10"/>
        <rFont val="Arial"/>
        <family val="2"/>
      </rPr>
      <t>2020 
dláždění chodníků u chat
multifunkční objekt rybáři - příprava PD
6 ks táborových chat
2021 
6 ks táborových chat,
rozšíření a obnova elektrické sítě v kempu
multifunkční objekt rybáři - projekt
2022 12 ks táborových chat</t>
    </r>
    <r>
      <rPr>
        <sz val="10"/>
        <color indexed="36"/>
        <rFont val="Arial"/>
        <family val="2"/>
      </rPr>
      <t xml:space="preserve">
</t>
    </r>
    <r>
      <rPr>
        <sz val="10"/>
        <color indexed="10"/>
        <rFont val="Arial"/>
        <family val="2"/>
      </rPr>
      <t>2023 každoroční investice 500.000 Kč - chatky 6 ks
150.000 Kč dokončení rozpracovaných chatek z 2022</t>
    </r>
  </si>
  <si>
    <r>
      <t xml:space="preserve">opravy a udržování </t>
    </r>
    <r>
      <rPr>
        <sz val="10"/>
        <rFont val="Arial"/>
        <family val="2"/>
      </rPr>
      <t xml:space="preserve">
2020 ul. Legionářská
2022
- Tyršova a Záměstí, Havl.nám.
- Podhájí
- Kniesova 
- oprava žlabu v Chaloupkách</t>
    </r>
    <r>
      <rPr>
        <sz val="10"/>
        <color indexed="10"/>
        <rFont val="Arial"/>
        <family val="2"/>
      </rPr>
      <t xml:space="preserve">
2023 výtluky 500.000 Kč
- Chaloupky 15 mil.
- ul. Podhájí 2 mil. - žádost od občanů
- Podhájí opěrná zeď</t>
    </r>
  </si>
  <si>
    <r>
      <t>budovy, haly, stavby</t>
    </r>
    <r>
      <rPr>
        <sz val="10"/>
        <color indexed="10"/>
        <rFont val="Arial"/>
        <family val="2"/>
      </rPr>
      <t xml:space="preserve"> 
</t>
    </r>
    <r>
      <rPr>
        <sz val="10"/>
        <rFont val="Arial"/>
        <family val="2"/>
      </rPr>
      <t>2020 silnice k ZŠ</t>
    </r>
    <r>
      <rPr>
        <sz val="10"/>
        <color indexed="12"/>
        <rFont val="Arial"/>
        <family val="2"/>
      </rPr>
      <t xml:space="preserve">
</t>
    </r>
    <r>
      <rPr>
        <sz val="10"/>
        <color indexed="10"/>
        <rFont val="Arial"/>
        <family val="2"/>
      </rPr>
      <t>2023 ulička Na Kopci Valentova ulička</t>
    </r>
  </si>
  <si>
    <r>
      <t xml:space="preserve">stroje, přístroje, zařízení </t>
    </r>
    <r>
      <rPr>
        <sz val="10"/>
        <rFont val="Arial"/>
        <family val="2"/>
      </rPr>
      <t>(pluh na zimní údržbu)</t>
    </r>
  </si>
  <si>
    <r>
      <t xml:space="preserve">nákup ostatních služeb </t>
    </r>
    <r>
      <rPr>
        <sz val="10"/>
        <rFont val="Arial"/>
        <family val="2"/>
      </rPr>
      <t>(projekty, administrace k neinv.dotacím)</t>
    </r>
  </si>
  <si>
    <r>
      <t xml:space="preserve">opravy a udržování 
</t>
    </r>
    <r>
      <rPr>
        <sz val="10"/>
        <rFont val="Arial"/>
        <family val="2"/>
      </rPr>
      <t>2022 náměstí parkovací a odstavné plochy</t>
    </r>
  </si>
  <si>
    <r>
      <t xml:space="preserve">budovy, haly, stavby
</t>
    </r>
    <r>
      <rPr>
        <sz val="10"/>
        <rFont val="Arial"/>
        <family val="2"/>
      </rPr>
      <t>2020 závory a dodláždění dvora MŠ
- kontejnerové stání ul. Podhájí
- zaměření náměstí
2021 stezka Jedovnice-Krasová
2022 stezka Jedovnice-Krasová
- Havlíčkovo nám. parkoviště
- parkoviště a chodníky u kostela</t>
    </r>
    <r>
      <rPr>
        <sz val="10"/>
        <color indexed="36"/>
        <rFont val="Arial"/>
        <family val="2"/>
      </rPr>
      <t xml:space="preserve">
</t>
    </r>
    <r>
      <rPr>
        <sz val="10"/>
        <color indexed="10"/>
        <rFont val="Arial"/>
        <family val="2"/>
      </rPr>
      <t>2023 Chodník smlouva IMOS průtah 2.030.000 Kč
chodník u BD Na Kopci 635 100.000 Kč</t>
    </r>
  </si>
  <si>
    <r>
      <t>výdaje na dopr.územní obslužnost</t>
    </r>
    <r>
      <rPr>
        <sz val="10"/>
        <rFont val="Arial"/>
        <family val="2"/>
      </rPr>
      <t xml:space="preserve"> </t>
    </r>
  </si>
  <si>
    <r>
      <t xml:space="preserve">opravy a udržování 
</t>
    </r>
    <r>
      <rPr>
        <sz val="10"/>
        <rFont val="Arial"/>
        <family val="2"/>
      </rPr>
      <t>2020 oprava kanalizace v ul. Na Větřáku</t>
    </r>
  </si>
  <si>
    <r>
      <t>ostatní neinv.transfery</t>
    </r>
    <r>
      <rPr>
        <sz val="10"/>
        <rFont val="Arial"/>
        <family val="2"/>
      </rPr>
      <t xml:space="preserve"> SVAK oprava odlehčovací stoky</t>
    </r>
  </si>
  <si>
    <r>
      <t xml:space="preserve">opravy a udržování 
</t>
    </r>
    <r>
      <rPr>
        <sz val="10"/>
        <rFont val="Arial"/>
        <family val="2"/>
      </rPr>
      <t>2020 oprava havarij. stavu kotrdovského potoka
oprava odvodňovacího žlabu u rybníka Olšovec</t>
    </r>
    <r>
      <rPr>
        <sz val="10"/>
        <color indexed="12"/>
        <rFont val="Arial"/>
        <family val="2"/>
      </rPr>
      <t xml:space="preserve">
</t>
    </r>
    <r>
      <rPr>
        <sz val="10"/>
        <color indexed="10"/>
        <rFont val="Arial"/>
        <family val="2"/>
      </rPr>
      <t>2023 oprava zatrubněného potoka Podhájí</t>
    </r>
  </si>
  <si>
    <r>
      <t xml:space="preserve">opravy a udržování </t>
    </r>
    <r>
      <rPr>
        <sz val="10"/>
        <rFont val="Arial"/>
        <family val="2"/>
      </rPr>
      <t>(oprava fasády ZŠ)</t>
    </r>
  </si>
  <si>
    <r>
      <t>budovy</t>
    </r>
    <r>
      <rPr>
        <sz val="10"/>
        <rFont val="Arial"/>
        <family val="2"/>
      </rPr>
      <t xml:space="preserve"> 
2020 Vestavba učeben ZŠ - administrace dotace
2021 elektroinstalace,
hřiště u ZŠ - dokrytí z dotace
2022 elektroinstalace
projekt vestavba učeben - nerealizováno
projekt hřiště u ZŠ - nerealizováno
hřiště u ZŠ pro ŠD</t>
    </r>
    <r>
      <rPr>
        <sz val="10"/>
        <color indexed="10"/>
        <rFont val="Arial"/>
        <family val="2"/>
      </rPr>
      <t xml:space="preserve">
2023 elektroinstalace 300.000 Kč
admin.dotace vybavení odborných učeben 170.000 Kč
projekt půdní vestavba 1,5 mil. Kč
projekt hřiště ZŠ 100.000 Kč</t>
    </r>
  </si>
  <si>
    <r>
      <t>platy zaměstnanců</t>
    </r>
    <r>
      <rPr>
        <sz val="10"/>
        <rFont val="Arial"/>
        <family val="2"/>
      </rPr>
      <t xml:space="preserve"> (2020 oprava sedadel v kině)</t>
    </r>
  </si>
  <si>
    <r>
      <t>opravy a udržování</t>
    </r>
    <r>
      <rPr>
        <sz val="10"/>
        <rFont val="Arial"/>
        <family val="2"/>
      </rPr>
      <t xml:space="preserve"> (2019-2020 oprava sedadel v kině)</t>
    </r>
  </si>
  <si>
    <r>
      <t>opravy a udržování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>2023 oprava hrobu Ševčík</t>
    </r>
  </si>
  <si>
    <r>
      <t>investiční transfery církvím</t>
    </r>
    <r>
      <rPr>
        <sz val="11"/>
        <color indexed="10"/>
        <rFont val="Arial"/>
        <family val="2"/>
      </rPr>
      <t xml:space="preserve"> </t>
    </r>
    <r>
      <rPr>
        <sz val="10"/>
        <color indexed="36"/>
        <rFont val="Arial"/>
        <family val="2"/>
      </rPr>
      <t>2022 dotace vrácena</t>
    </r>
    <r>
      <rPr>
        <sz val="11"/>
        <color indexed="10"/>
        <rFont val="Arial"/>
        <family val="2"/>
      </rPr>
      <t xml:space="preserve">
2023 </t>
    </r>
    <r>
      <rPr>
        <sz val="10"/>
        <color indexed="10"/>
        <rFont val="Arial"/>
        <family val="2"/>
      </rPr>
      <t>ŘK-oprava fasády kostela</t>
    </r>
  </si>
  <si>
    <r>
      <t>programové vybavení -</t>
    </r>
    <r>
      <rPr>
        <sz val="11"/>
        <color indexed="36"/>
        <rFont val="Arial"/>
        <family val="2"/>
      </rPr>
      <t xml:space="preserve"> </t>
    </r>
    <r>
      <rPr>
        <sz val="11"/>
        <color indexed="10"/>
        <rFont val="Arial"/>
        <family val="2"/>
      </rPr>
      <t>2023 nové www stránky</t>
    </r>
  </si>
  <si>
    <r>
      <t xml:space="preserve">budovy, haly, stavby
</t>
    </r>
    <r>
      <rPr>
        <sz val="10"/>
        <rFont val="Arial"/>
        <family val="2"/>
      </rPr>
      <t>2021 oprava kotelny KD</t>
    </r>
    <r>
      <rPr>
        <sz val="11"/>
        <rFont val="Arial"/>
        <family val="2"/>
      </rPr>
      <t xml:space="preserve">
</t>
    </r>
    <r>
      <rPr>
        <sz val="10"/>
        <color indexed="10"/>
        <rFont val="Arial"/>
        <family val="2"/>
      </rPr>
      <t>2023 projekt vzduchotechnika</t>
    </r>
  </si>
  <si>
    <r>
      <t xml:space="preserve">stroje, přístroje, zařízení </t>
    </r>
    <r>
      <rPr>
        <sz val="10"/>
        <rFont val="Arial"/>
        <family val="2"/>
      </rPr>
      <t>(2022 sekačka SK 131.500)</t>
    </r>
  </si>
  <si>
    <t xml:space="preserve">3421 Využití volného času  </t>
  </si>
  <si>
    <r>
      <t xml:space="preserve">budovy, haly, stavby </t>
    </r>
    <r>
      <rPr>
        <sz val="10"/>
        <rFont val="Arial"/>
        <family val="2"/>
      </rPr>
      <t>(herní prvky)
2022 obnova herních prvků hřiště u Olšovce - nerealizováno</t>
    </r>
    <r>
      <rPr>
        <sz val="10"/>
        <color indexed="36"/>
        <rFont val="Arial"/>
        <family val="2"/>
      </rPr>
      <t xml:space="preserve">
</t>
    </r>
    <r>
      <rPr>
        <sz val="10"/>
        <color indexed="10"/>
        <rFont val="Arial"/>
        <family val="2"/>
      </rPr>
      <t>2023 víceúčelové hřiště 3.200.000 Kč + osvětlení 500 tis.
dětské hřiště u Olšovce 1.900.000 Kč
hřiště Legionářská 200.000 Kč</t>
    </r>
  </si>
  <si>
    <r>
      <t>nákup ostatních služeb -</t>
    </r>
    <r>
      <rPr>
        <sz val="10"/>
        <rFont val="Arial"/>
        <family val="2"/>
      </rPr>
      <t xml:space="preserve"> 
2022 demolice Lihovaru 5 mil. - nerealizováno</t>
    </r>
    <r>
      <rPr>
        <sz val="10"/>
        <color indexed="36"/>
        <rFont val="Arial"/>
        <family val="2"/>
      </rPr>
      <t xml:space="preserve">
</t>
    </r>
    <r>
      <rPr>
        <sz val="10"/>
        <color indexed="10"/>
        <rFont val="Arial"/>
        <family val="2"/>
      </rPr>
      <t>2023 reviz</t>
    </r>
    <r>
      <rPr>
        <sz val="10"/>
        <color indexed="10"/>
        <rFont val="Arial"/>
        <family val="2"/>
      </rPr>
      <t>e Havl.nám.44 + trafika
studie + zaměření Lihovar 550.000 Kč</t>
    </r>
  </si>
  <si>
    <r>
      <t xml:space="preserve">opravy a udržování </t>
    </r>
    <r>
      <rPr>
        <sz val="10"/>
        <rFont val="Arial"/>
        <family val="2"/>
      </rPr>
      <t>opravy starého VO</t>
    </r>
  </si>
  <si>
    <r>
      <t xml:space="preserve">budovy, haly, stavby 
</t>
    </r>
    <r>
      <rPr>
        <sz val="10"/>
        <rFont val="Arial"/>
        <family val="2"/>
      </rPr>
      <t>2020 nové VO - cesta ke škole + VO Palackého</t>
    </r>
    <r>
      <rPr>
        <sz val="10"/>
        <color indexed="48"/>
        <rFont val="Arial"/>
        <family val="2"/>
      </rPr>
      <t xml:space="preserve">
</t>
    </r>
    <r>
      <rPr>
        <sz val="10"/>
        <color indexed="10"/>
        <rFont val="Arial"/>
        <family val="2"/>
      </rPr>
      <t>2023 nové V</t>
    </r>
    <r>
      <rPr>
        <sz val="10"/>
        <color indexed="10"/>
        <rFont val="Arial"/>
        <family val="2"/>
      </rPr>
      <t>O - smlouva IMOS průtah 1 mil.</t>
    </r>
  </si>
  <si>
    <r>
      <t xml:space="preserve">nákup ostatních služeb 
</t>
    </r>
    <r>
      <rPr>
        <sz val="10"/>
        <rFont val="Arial"/>
        <family val="2"/>
      </rPr>
      <t>2022 revitalizace zeleně u kostela</t>
    </r>
  </si>
  <si>
    <r>
      <t>budovy, haly, stavby</t>
    </r>
    <r>
      <rPr>
        <sz val="10"/>
        <rFont val="Arial"/>
        <family val="2"/>
      </rPr>
      <t xml:space="preserve">
2020 zastávka s trafikou + projekt Havl.nám. 44
2021 Havl.nám. 44 podání žádosti o dotaci, nerg.pos.
2022 Havl.nám. 44 - 300.000 - nečerpáno</t>
    </r>
  </si>
  <si>
    <r>
      <t xml:space="preserve">budovy, haly, stavby </t>
    </r>
    <r>
      <rPr>
        <sz val="9"/>
        <rFont val="Arial"/>
        <family val="2"/>
      </rPr>
      <t>2021-2022 přístřešek+dílna zeleň</t>
    </r>
  </si>
  <si>
    <r>
      <t xml:space="preserve">stroje, přístroje, zařízení 
</t>
    </r>
    <r>
      <rPr>
        <sz val="10"/>
        <rFont val="Arial"/>
        <family val="2"/>
      </rPr>
      <t>2020 žádost o dotaci dovybavní SD + elektrický tříkolka
2021 SD dotace dovybavení</t>
    </r>
  </si>
  <si>
    <r>
      <t xml:space="preserve">dopravní prostředky </t>
    </r>
    <r>
      <rPr>
        <sz val="10"/>
        <rFont val="Arial"/>
        <family val="2"/>
      </rPr>
      <t>2022 elektrické vozítko</t>
    </r>
  </si>
  <si>
    <r>
      <t>drobný hmotný dl.majetek</t>
    </r>
    <r>
      <rPr>
        <sz val="10"/>
        <rFont val="Arial"/>
        <family val="2"/>
      </rPr>
      <t xml:space="preserve"> - drobné nářadí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2020 květináče 60.000</t>
    </r>
  </si>
  <si>
    <r>
      <t>nákup ostatních služeb</t>
    </r>
    <r>
      <rPr>
        <sz val="10"/>
        <rFont val="Arial"/>
        <family val="2"/>
      </rPr>
      <t xml:space="preserve"> (lékařské prohlídky, kácení, technické prohlídky, osázení truhlíků) 
2022 sadové úpravy Havl.nám.</t>
    </r>
  </si>
  <si>
    <t xml:space="preserve">stroje přístroje a zařízení </t>
  </si>
  <si>
    <r>
      <t xml:space="preserve">dopravní prostředky </t>
    </r>
    <r>
      <rPr>
        <sz val="10"/>
        <rFont val="Arial"/>
        <family val="2"/>
      </rPr>
      <t xml:space="preserve">
2021 obnova vozového parku - svahová sekačka + nákladní vozidlo)</t>
    </r>
  </si>
  <si>
    <r>
      <t xml:space="preserve">nákup ostatních služeb </t>
    </r>
    <r>
      <rPr>
        <sz val="10"/>
        <rFont val="Arial"/>
        <family val="2"/>
      </rPr>
      <t>(revize, malování spol.prostor, vyúčtování služeb k nájmu)</t>
    </r>
  </si>
  <si>
    <r>
      <t xml:space="preserve">ost.neinv.transfery nezisk.a podob.org. </t>
    </r>
    <r>
      <rPr>
        <sz val="10"/>
        <rFont val="Arial"/>
        <family val="2"/>
      </rPr>
      <t>(2021 tornádo)</t>
    </r>
  </si>
  <si>
    <r>
      <t xml:space="preserve">budovy, haly a stavby </t>
    </r>
    <r>
      <rPr>
        <sz val="10"/>
        <rFont val="Arial"/>
        <family val="2"/>
      </rPr>
      <t>(2019-2020 dveře)</t>
    </r>
  </si>
  <si>
    <r>
      <t xml:space="preserve">nákup ostatních služeb </t>
    </r>
    <r>
      <rPr>
        <sz val="10"/>
        <rFont val="Arial"/>
        <family val="2"/>
      </rPr>
      <t>revize</t>
    </r>
  </si>
  <si>
    <t>služby školení a vzdělávání (ZOZ)</t>
  </si>
  <si>
    <r>
      <t>nákup ostatních služeb</t>
    </r>
    <r>
      <rPr>
        <sz val="10"/>
        <rFont val="Arial"/>
        <family val="2"/>
      </rPr>
      <t xml:space="preserve"> revize</t>
    </r>
  </si>
  <si>
    <r>
      <t xml:space="preserve">opravy a udržování </t>
    </r>
    <r>
      <rPr>
        <sz val="10"/>
        <rFont val="Arial"/>
        <family val="2"/>
      </rPr>
      <t>oprava auta + běžné opravy, 
2022 opravy obřadní síň radnice</t>
    </r>
  </si>
  <si>
    <r>
      <t xml:space="preserve">cestovné </t>
    </r>
    <r>
      <rPr>
        <sz val="10"/>
        <rFont val="Arial"/>
        <family val="2"/>
      </rPr>
      <t>(ZOZ nový pracovník - ubytování)</t>
    </r>
  </si>
  <si>
    <r>
      <t xml:space="preserve">stroje, přístroje zařízení 
</t>
    </r>
    <r>
      <rPr>
        <sz val="10"/>
        <rFont val="Arial"/>
        <family val="2"/>
      </rPr>
      <t>2022 nábytek obřadní síň radnice</t>
    </r>
  </si>
  <si>
    <r>
      <t>výpočetní technika</t>
    </r>
    <r>
      <rPr>
        <sz val="10"/>
        <rFont val="Arial"/>
        <family val="2"/>
      </rPr>
      <t xml:space="preserve"> 2021 server</t>
    </r>
  </si>
  <si>
    <r>
      <t>Sdružení obcí a měst jižní Moravy</t>
    </r>
    <r>
      <rPr>
        <sz val="10"/>
        <rFont val="Arial"/>
        <family val="2"/>
      </rPr>
      <t xml:space="preserve"> (zrušeno 2022)</t>
    </r>
  </si>
  <si>
    <r>
      <t xml:space="preserve">ost.inv.transf.nezisk a podob.org. 
</t>
    </r>
    <r>
      <rPr>
        <sz val="10"/>
        <rFont val="Arial"/>
        <family val="2"/>
      </rPr>
      <t>(SK - víceúčel.hřiště nerealizováno)</t>
    </r>
  </si>
  <si>
    <t>6115 Volby do zastupitelstva obcí
6113 Volby do zastupitelstva krajů
6114 Volby do PS ČR</t>
  </si>
  <si>
    <r>
      <t>poskytnuté náhrady</t>
    </r>
    <r>
      <rPr>
        <sz val="10"/>
        <rFont val="Arial"/>
        <family val="2"/>
      </rPr>
      <t xml:space="preserve"> (převod odběrného místa)</t>
    </r>
  </si>
  <si>
    <r>
      <t xml:space="preserve">příspěvek </t>
    </r>
    <r>
      <rPr>
        <sz val="9"/>
        <rFont val="Arial"/>
        <family val="2"/>
      </rPr>
      <t>2020 Svazek - II. fáze intezif.ČOV a kanalizace 
2023 SVaK Modernizace OK2A a dostavba trubní retence na jednotné kanalizaci 510.000 Kč + 2024 777.000 Kč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</si>
</sst>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8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3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49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36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Times New Roman"/>
      <family val="1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wrapText="1"/>
    </xf>
    <xf numFmtId="0" fontId="76" fillId="0" borderId="0" xfId="0" applyFont="1" applyAlignment="1">
      <alignment horizontal="left" wrapText="1"/>
    </xf>
    <xf numFmtId="0" fontId="77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9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3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3" fontId="8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81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3" fontId="76" fillId="0" borderId="19" xfId="0" applyNumberFormat="1" applyFont="1" applyFill="1" applyBorder="1" applyAlignment="1">
      <alignment vertical="center"/>
    </xf>
    <xf numFmtId="3" fontId="76" fillId="0" borderId="19" xfId="0" applyNumberFormat="1" applyFont="1" applyFill="1" applyBorder="1" applyAlignment="1">
      <alignment horizontal="right" vertical="center"/>
    </xf>
    <xf numFmtId="3" fontId="79" fillId="0" borderId="20" xfId="0" applyNumberFormat="1" applyFont="1" applyFill="1" applyBorder="1" applyAlignment="1">
      <alignment horizontal="right" vertical="center"/>
    </xf>
    <xf numFmtId="3" fontId="76" fillId="0" borderId="18" xfId="0" applyNumberFormat="1" applyFont="1" applyFill="1" applyBorder="1" applyAlignment="1">
      <alignment vertical="center"/>
    </xf>
    <xf numFmtId="3" fontId="79" fillId="0" borderId="19" xfId="0" applyNumberFormat="1" applyFont="1" applyFill="1" applyBorder="1" applyAlignment="1">
      <alignment horizontal="right" vertical="center"/>
    </xf>
    <xf numFmtId="3" fontId="76" fillId="0" borderId="18" xfId="0" applyNumberFormat="1" applyFont="1" applyFill="1" applyBorder="1" applyAlignment="1">
      <alignment horizontal="center" vertical="center"/>
    </xf>
    <xf numFmtId="3" fontId="79" fillId="0" borderId="18" xfId="0" applyNumberFormat="1" applyFont="1" applyFill="1" applyBorder="1" applyAlignment="1">
      <alignment horizontal="right" vertical="center"/>
    </xf>
    <xf numFmtId="3" fontId="76" fillId="0" borderId="21" xfId="0" applyNumberFormat="1" applyFont="1" applyFill="1" applyBorder="1" applyAlignment="1">
      <alignment horizontal="center" vertical="center"/>
    </xf>
    <xf numFmtId="3" fontId="76" fillId="0" borderId="22" xfId="0" applyNumberFormat="1" applyFont="1" applyFill="1" applyBorder="1" applyAlignment="1">
      <alignment horizontal="right" vertical="center"/>
    </xf>
    <xf numFmtId="3" fontId="79" fillId="0" borderId="23" xfId="0" applyNumberFormat="1" applyFont="1" applyFill="1" applyBorder="1" applyAlignment="1">
      <alignment horizontal="right" vertical="center"/>
    </xf>
    <xf numFmtId="3" fontId="82" fillId="0" borderId="19" xfId="0" applyNumberFormat="1" applyFont="1" applyFill="1" applyBorder="1" applyAlignment="1">
      <alignment horizontal="right" vertical="center"/>
    </xf>
    <xf numFmtId="3" fontId="76" fillId="0" borderId="18" xfId="0" applyNumberFormat="1" applyFont="1" applyFill="1" applyBorder="1" applyAlignment="1">
      <alignment horizontal="right" vertical="center"/>
    </xf>
    <xf numFmtId="3" fontId="83" fillId="0" borderId="0" xfId="0" applyNumberFormat="1" applyFont="1" applyFill="1" applyAlignment="1">
      <alignment vertical="center"/>
    </xf>
    <xf numFmtId="3" fontId="84" fillId="0" borderId="19" xfId="0" applyNumberFormat="1" applyFont="1" applyFill="1" applyBorder="1" applyAlignment="1">
      <alignment horizontal="right" vertical="center"/>
    </xf>
    <xf numFmtId="3" fontId="79" fillId="0" borderId="17" xfId="0" applyNumberFormat="1" applyFont="1" applyFill="1" applyBorder="1" applyAlignment="1">
      <alignment horizontal="right" vertical="center"/>
    </xf>
    <xf numFmtId="3" fontId="76" fillId="0" borderId="19" xfId="47" applyNumberFormat="1" applyFont="1" applyFill="1" applyBorder="1" applyAlignment="1">
      <alignment horizontal="right" vertical="center"/>
      <protection/>
    </xf>
    <xf numFmtId="4" fontId="85" fillId="0" borderId="20" xfId="0" applyNumberFormat="1" applyFont="1" applyFill="1" applyBorder="1" applyAlignment="1">
      <alignment horizontal="right" vertical="center"/>
    </xf>
    <xf numFmtId="3" fontId="76" fillId="0" borderId="0" xfId="0" applyNumberFormat="1" applyFont="1" applyFill="1" applyAlignment="1">
      <alignment vertical="center"/>
    </xf>
    <xf numFmtId="3" fontId="85" fillId="0" borderId="0" xfId="0" applyNumberFormat="1" applyFont="1" applyFill="1" applyAlignment="1">
      <alignment vertical="center"/>
    </xf>
    <xf numFmtId="3" fontId="86" fillId="0" borderId="0" xfId="0" applyNumberFormat="1" applyFont="1" applyFill="1" applyAlignment="1">
      <alignment vertical="center"/>
    </xf>
    <xf numFmtId="4" fontId="87" fillId="0" borderId="0" xfId="0" applyNumberFormat="1" applyFont="1" applyFill="1" applyBorder="1" applyAlignment="1">
      <alignment vertical="center"/>
    </xf>
    <xf numFmtId="3" fontId="76" fillId="33" borderId="19" xfId="0" applyNumberFormat="1" applyFont="1" applyFill="1" applyBorder="1" applyAlignment="1">
      <alignment horizontal="right" vertical="center"/>
    </xf>
    <xf numFmtId="3" fontId="82" fillId="33" borderId="19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Alignment="1">
      <alignment vertical="center"/>
    </xf>
    <xf numFmtId="3" fontId="83" fillId="0" borderId="2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wrapText="1"/>
    </xf>
    <xf numFmtId="4" fontId="82" fillId="33" borderId="19" xfId="0" applyNumberFormat="1" applyFont="1" applyFill="1" applyBorder="1" applyAlignment="1">
      <alignment horizontal="right" vertical="center"/>
    </xf>
    <xf numFmtId="4" fontId="82" fillId="33" borderId="22" xfId="0" applyNumberFormat="1" applyFont="1" applyFill="1" applyBorder="1" applyAlignment="1">
      <alignment horizontal="right" vertical="center"/>
    </xf>
    <xf numFmtId="3" fontId="79" fillId="0" borderId="19" xfId="47" applyNumberFormat="1" applyFont="1" applyFill="1" applyBorder="1" applyAlignment="1">
      <alignment horizontal="right" vertical="center"/>
      <protection/>
    </xf>
    <xf numFmtId="3" fontId="76" fillId="0" borderId="19" xfId="0" applyNumberFormat="1" applyFont="1" applyFill="1" applyBorder="1" applyAlignment="1">
      <alignment horizontal="right" vertical="top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wrapText="1"/>
    </xf>
    <xf numFmtId="0" fontId="76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left" vertical="top" wrapText="1"/>
    </xf>
    <xf numFmtId="4" fontId="22" fillId="0" borderId="24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4" fontId="23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23" fillId="0" borderId="22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right" vertical="center"/>
    </xf>
    <xf numFmtId="4" fontId="23" fillId="0" borderId="18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right" vertical="center"/>
    </xf>
    <xf numFmtId="4" fontId="24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4" fontId="23" fillId="0" borderId="24" xfId="0" applyNumberFormat="1" applyFont="1" applyFill="1" applyBorder="1" applyAlignment="1">
      <alignment horizontal="right" vertical="center"/>
    </xf>
    <xf numFmtId="4" fontId="23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3" fontId="5" fillId="0" borderId="19" xfId="47" applyNumberFormat="1" applyFont="1" applyFill="1" applyBorder="1" applyAlignment="1">
      <alignment horizontal="right" vertical="center"/>
      <protection/>
    </xf>
    <xf numFmtId="3" fontId="6" fillId="0" borderId="19" xfId="47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JEMN~1\AppData\Local\Temp\pid-7060\Rozpo&#269;et%20p&#345;&#237;jm&#367;%20polo&#382;kov&#253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BU"/>
    </sheetNames>
    <sheetDataSet>
      <sheetData sheetId="0">
        <row r="204">
          <cell r="N204">
            <v>90604404.12</v>
          </cell>
          <cell r="P204">
            <v>96565731.84000002</v>
          </cell>
          <cell r="Q204">
            <v>105014872.37</v>
          </cell>
          <cell r="AB204">
            <v>109840200</v>
          </cell>
          <cell r="AC204">
            <v>94168200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7"/>
  <sheetViews>
    <sheetView tabSelected="1" view="pageLayout" zoomScaleSheetLayoutView="100" workbookViewId="0" topLeftCell="A511">
      <selection activeCell="G546" sqref="G546"/>
    </sheetView>
  </sheetViews>
  <sheetFormatPr defaultColWidth="9.140625" defaultRowHeight="12.75"/>
  <cols>
    <col min="1" max="1" width="5.7109375" style="13" customWidth="1"/>
    <col min="2" max="2" width="5.7109375" style="26" customWidth="1"/>
    <col min="3" max="3" width="50.7109375" style="14" customWidth="1"/>
    <col min="4" max="6" width="15.7109375" style="175" customWidth="1"/>
    <col min="7" max="8" width="15.7109375" style="176" customWidth="1"/>
    <col min="9" max="9" width="15.7109375" style="86" customWidth="1"/>
    <col min="10" max="10" width="10.140625" style="0" bestFit="1" customWidth="1"/>
  </cols>
  <sheetData>
    <row r="1" spans="1:9" s="1" customFormat="1" ht="24">
      <c r="A1" s="7" t="s">
        <v>50</v>
      </c>
      <c r="B1" s="8" t="s">
        <v>51</v>
      </c>
      <c r="C1" s="29" t="s">
        <v>52</v>
      </c>
      <c r="D1" s="115" t="s">
        <v>187</v>
      </c>
      <c r="E1" s="115" t="s">
        <v>206</v>
      </c>
      <c r="F1" s="115" t="s">
        <v>217</v>
      </c>
      <c r="G1" s="116" t="s">
        <v>188</v>
      </c>
      <c r="H1" s="117" t="s">
        <v>204</v>
      </c>
      <c r="I1" s="72" t="s">
        <v>205</v>
      </c>
    </row>
    <row r="2" spans="1:9" ht="15">
      <c r="A2" s="9"/>
      <c r="B2" s="10"/>
      <c r="C2" s="11" t="s">
        <v>14</v>
      </c>
      <c r="D2" s="118"/>
      <c r="E2" s="119"/>
      <c r="F2" s="119"/>
      <c r="G2" s="120"/>
      <c r="H2" s="120"/>
      <c r="I2" s="73"/>
    </row>
    <row r="3" spans="1:10" ht="14.25">
      <c r="A3" s="12">
        <v>1031</v>
      </c>
      <c r="B3" s="13">
        <v>5021</v>
      </c>
      <c r="C3" s="14" t="s">
        <v>87</v>
      </c>
      <c r="D3" s="121">
        <v>70450</v>
      </c>
      <c r="E3" s="122">
        <v>67985</v>
      </c>
      <c r="F3" s="122">
        <v>46600</v>
      </c>
      <c r="G3" s="123">
        <v>80000</v>
      </c>
      <c r="H3" s="123">
        <v>80000</v>
      </c>
      <c r="I3" s="74">
        <v>100000</v>
      </c>
      <c r="J3" s="4"/>
    </row>
    <row r="4" spans="1:10" ht="14.25">
      <c r="A4" s="12">
        <v>1031</v>
      </c>
      <c r="B4" s="13">
        <v>5139</v>
      </c>
      <c r="C4" s="14" t="s">
        <v>105</v>
      </c>
      <c r="D4" s="124">
        <v>68052</v>
      </c>
      <c r="E4" s="125">
        <v>17982</v>
      </c>
      <c r="F4" s="125">
        <v>0</v>
      </c>
      <c r="G4" s="126">
        <v>50000</v>
      </c>
      <c r="H4" s="126">
        <v>50000</v>
      </c>
      <c r="I4" s="75">
        <v>50000</v>
      </c>
      <c r="J4" s="4"/>
    </row>
    <row r="5" spans="1:10" ht="14.25">
      <c r="A5" s="12">
        <v>1031</v>
      </c>
      <c r="B5" s="13">
        <v>5169</v>
      </c>
      <c r="C5" s="14" t="s">
        <v>0</v>
      </c>
      <c r="D5" s="124">
        <v>291434</v>
      </c>
      <c r="E5" s="125">
        <v>114677</v>
      </c>
      <c r="F5" s="125">
        <v>178866</v>
      </c>
      <c r="G5" s="126">
        <v>200000</v>
      </c>
      <c r="H5" s="126">
        <v>200000</v>
      </c>
      <c r="I5" s="75">
        <v>200000</v>
      </c>
      <c r="J5" s="4"/>
    </row>
    <row r="6" spans="1:10" ht="15">
      <c r="A6" s="15"/>
      <c r="B6" s="16"/>
      <c r="C6" s="17" t="s">
        <v>1</v>
      </c>
      <c r="D6" s="127">
        <f aca="true" t="shared" si="0" ref="D6:I6">SUM(D3:D5)</f>
        <v>429936</v>
      </c>
      <c r="E6" s="128">
        <f t="shared" si="0"/>
        <v>200644</v>
      </c>
      <c r="F6" s="128">
        <f t="shared" si="0"/>
        <v>225466</v>
      </c>
      <c r="G6" s="129">
        <f t="shared" si="0"/>
        <v>330000</v>
      </c>
      <c r="H6" s="129">
        <f t="shared" si="0"/>
        <v>330000</v>
      </c>
      <c r="I6" s="76">
        <f t="shared" si="0"/>
        <v>350000</v>
      </c>
      <c r="J6" s="4"/>
    </row>
    <row r="7" spans="1:10" ht="15">
      <c r="A7" s="9"/>
      <c r="B7" s="18" t="s">
        <v>38</v>
      </c>
      <c r="C7" s="11" t="s">
        <v>39</v>
      </c>
      <c r="D7" s="130"/>
      <c r="E7" s="131"/>
      <c r="F7" s="131"/>
      <c r="G7" s="132"/>
      <c r="H7" s="132"/>
      <c r="I7" s="77"/>
      <c r="J7" s="4"/>
    </row>
    <row r="8" spans="1:10" ht="14.25">
      <c r="A8" s="12">
        <v>2143</v>
      </c>
      <c r="B8" s="13">
        <v>5011</v>
      </c>
      <c r="C8" s="14" t="s">
        <v>2</v>
      </c>
      <c r="D8" s="124">
        <v>253242</v>
      </c>
      <c r="E8" s="125">
        <v>319520</v>
      </c>
      <c r="F8" s="125">
        <v>210007</v>
      </c>
      <c r="G8" s="126">
        <v>350000</v>
      </c>
      <c r="H8" s="126">
        <v>350000</v>
      </c>
      <c r="I8" s="75">
        <v>370000</v>
      </c>
      <c r="J8" s="4"/>
    </row>
    <row r="9" spans="1:10" ht="14.25">
      <c r="A9" s="12">
        <v>2143</v>
      </c>
      <c r="B9" s="13">
        <v>5021</v>
      </c>
      <c r="C9" s="14" t="s">
        <v>87</v>
      </c>
      <c r="D9" s="124">
        <v>2925</v>
      </c>
      <c r="E9" s="125">
        <v>0</v>
      </c>
      <c r="F9" s="125">
        <v>0</v>
      </c>
      <c r="G9" s="126">
        <v>0</v>
      </c>
      <c r="H9" s="126">
        <v>0</v>
      </c>
      <c r="I9" s="75">
        <v>0</v>
      </c>
      <c r="J9" s="4"/>
    </row>
    <row r="10" spans="1:10" ht="14.25">
      <c r="A10" s="12">
        <v>2143</v>
      </c>
      <c r="B10" s="13">
        <v>5031</v>
      </c>
      <c r="C10" s="14" t="s">
        <v>3</v>
      </c>
      <c r="D10" s="124">
        <v>62804</v>
      </c>
      <c r="E10" s="125">
        <v>79240.96</v>
      </c>
      <c r="F10" s="125">
        <v>52081.72</v>
      </c>
      <c r="G10" s="126">
        <f>G8*0.25</f>
        <v>87500</v>
      </c>
      <c r="H10" s="126">
        <f>H8*0.25</f>
        <v>87500</v>
      </c>
      <c r="I10" s="75">
        <f>I8*0.25</f>
        <v>92500</v>
      </c>
      <c r="J10" s="4"/>
    </row>
    <row r="11" spans="1:10" ht="14.25">
      <c r="A11" s="12">
        <v>2143</v>
      </c>
      <c r="B11" s="13">
        <v>5032</v>
      </c>
      <c r="C11" s="14" t="s">
        <v>95</v>
      </c>
      <c r="D11" s="124">
        <v>22792</v>
      </c>
      <c r="E11" s="125">
        <v>28755</v>
      </c>
      <c r="F11" s="125">
        <v>18901</v>
      </c>
      <c r="G11" s="126">
        <f>G8*0.09</f>
        <v>31500</v>
      </c>
      <c r="H11" s="126">
        <f>H8*0.09</f>
        <v>31500</v>
      </c>
      <c r="I11" s="75">
        <f>I8*0.09</f>
        <v>33300</v>
      </c>
      <c r="J11" s="4"/>
    </row>
    <row r="12" spans="1:10" ht="14.25">
      <c r="A12" s="12">
        <v>2143</v>
      </c>
      <c r="B12" s="13">
        <v>5137</v>
      </c>
      <c r="C12" s="14" t="s">
        <v>104</v>
      </c>
      <c r="D12" s="124">
        <v>0</v>
      </c>
      <c r="E12" s="125">
        <v>0</v>
      </c>
      <c r="F12" s="125">
        <v>0</v>
      </c>
      <c r="G12" s="126">
        <v>25000</v>
      </c>
      <c r="H12" s="126">
        <v>25000</v>
      </c>
      <c r="I12" s="75">
        <v>25000</v>
      </c>
      <c r="J12" s="4"/>
    </row>
    <row r="13" spans="1:10" ht="14.25">
      <c r="A13" s="12">
        <v>2143</v>
      </c>
      <c r="B13" s="13">
        <v>5139</v>
      </c>
      <c r="C13" s="14" t="s">
        <v>55</v>
      </c>
      <c r="D13" s="124">
        <v>987</v>
      </c>
      <c r="E13" s="125">
        <v>1361</v>
      </c>
      <c r="F13" s="125">
        <v>0</v>
      </c>
      <c r="G13" s="126">
        <v>0</v>
      </c>
      <c r="H13" s="126">
        <v>0</v>
      </c>
      <c r="I13" s="75">
        <v>0</v>
      </c>
      <c r="J13" s="4"/>
    </row>
    <row r="14" spans="1:10" ht="14.25">
      <c r="A14" s="12">
        <v>2143</v>
      </c>
      <c r="B14" s="13">
        <v>5151</v>
      </c>
      <c r="C14" s="14" t="s">
        <v>4</v>
      </c>
      <c r="D14" s="124">
        <v>0</v>
      </c>
      <c r="E14" s="125">
        <v>-0.23</v>
      </c>
      <c r="F14" s="125">
        <v>0.38</v>
      </c>
      <c r="G14" s="126">
        <v>0</v>
      </c>
      <c r="H14" s="126">
        <v>0</v>
      </c>
      <c r="I14" s="75">
        <v>0</v>
      </c>
      <c r="J14" s="4"/>
    </row>
    <row r="15" spans="1:10" ht="14.25">
      <c r="A15" s="12">
        <v>2143</v>
      </c>
      <c r="B15" s="13">
        <v>5164</v>
      </c>
      <c r="C15" s="14" t="s">
        <v>237</v>
      </c>
      <c r="D15" s="124">
        <v>73812</v>
      </c>
      <c r="E15" s="125">
        <v>76301</v>
      </c>
      <c r="F15" s="125">
        <v>78800</v>
      </c>
      <c r="G15" s="126">
        <v>79000</v>
      </c>
      <c r="H15" s="126">
        <v>79000</v>
      </c>
      <c r="I15" s="75">
        <v>100000</v>
      </c>
      <c r="J15" s="4"/>
    </row>
    <row r="16" spans="1:10" ht="39.75">
      <c r="A16" s="12">
        <v>2143</v>
      </c>
      <c r="B16" s="13">
        <v>5169</v>
      </c>
      <c r="C16" s="14" t="s">
        <v>268</v>
      </c>
      <c r="D16" s="124">
        <v>121897.79</v>
      </c>
      <c r="E16" s="125">
        <v>483822.47</v>
      </c>
      <c r="F16" s="125">
        <v>294419.05</v>
      </c>
      <c r="G16" s="126">
        <v>550000</v>
      </c>
      <c r="H16" s="126">
        <v>550000</v>
      </c>
      <c r="I16" s="75">
        <v>730000</v>
      </c>
      <c r="J16" s="4"/>
    </row>
    <row r="17" spans="1:10" ht="39.75" customHeight="1">
      <c r="A17" s="12">
        <v>2143</v>
      </c>
      <c r="B17" s="13">
        <v>5171</v>
      </c>
      <c r="C17" s="14" t="s">
        <v>269</v>
      </c>
      <c r="D17" s="124">
        <v>1100704.5</v>
      </c>
      <c r="E17" s="125">
        <v>642796</v>
      </c>
      <c r="F17" s="125">
        <v>0</v>
      </c>
      <c r="G17" s="126">
        <v>50000</v>
      </c>
      <c r="H17" s="126">
        <v>50000</v>
      </c>
      <c r="I17" s="75">
        <v>50000</v>
      </c>
      <c r="J17" s="4"/>
    </row>
    <row r="18" spans="1:10" ht="14.25">
      <c r="A18" s="12">
        <v>2143</v>
      </c>
      <c r="B18" s="13">
        <v>5424</v>
      </c>
      <c r="C18" s="14" t="s">
        <v>124</v>
      </c>
      <c r="D18" s="124">
        <v>11608</v>
      </c>
      <c r="E18" s="125">
        <v>5513</v>
      </c>
      <c r="F18" s="125">
        <v>9419</v>
      </c>
      <c r="G18" s="126">
        <v>15000</v>
      </c>
      <c r="H18" s="126">
        <v>15000</v>
      </c>
      <c r="I18" s="75">
        <v>15000</v>
      </c>
      <c r="J18" s="4"/>
    </row>
    <row r="19" spans="1:10" s="53" customFormat="1" ht="154.5">
      <c r="A19" s="51">
        <v>2143</v>
      </c>
      <c r="B19" s="52">
        <v>6121</v>
      </c>
      <c r="C19" s="50" t="s">
        <v>270</v>
      </c>
      <c r="D19" s="133">
        <v>1137330</v>
      </c>
      <c r="E19" s="134">
        <v>1069077</v>
      </c>
      <c r="F19" s="134">
        <v>962643</v>
      </c>
      <c r="G19" s="135">
        <v>1250000</v>
      </c>
      <c r="H19" s="135">
        <v>2901600</v>
      </c>
      <c r="I19" s="108">
        <v>650000</v>
      </c>
      <c r="J19" s="114"/>
    </row>
    <row r="20" spans="1:10" ht="14.25">
      <c r="A20" s="12">
        <v>2143</v>
      </c>
      <c r="B20" s="13">
        <v>6130</v>
      </c>
      <c r="C20" s="14" t="s">
        <v>238</v>
      </c>
      <c r="D20" s="124">
        <v>0</v>
      </c>
      <c r="E20" s="125">
        <v>13000</v>
      </c>
      <c r="F20" s="125">
        <v>0</v>
      </c>
      <c r="G20" s="126">
        <v>0</v>
      </c>
      <c r="H20" s="126">
        <v>0</v>
      </c>
      <c r="I20" s="75">
        <v>0</v>
      </c>
      <c r="J20" s="4"/>
    </row>
    <row r="21" spans="1:10" ht="15">
      <c r="A21" s="15"/>
      <c r="B21" s="16"/>
      <c r="C21" s="17" t="s">
        <v>1</v>
      </c>
      <c r="D21" s="127">
        <f aca="true" t="shared" si="1" ref="D21:I21">SUM(D8:D20)</f>
        <v>2788102.29</v>
      </c>
      <c r="E21" s="128">
        <f t="shared" si="1"/>
        <v>2719386.2</v>
      </c>
      <c r="F21" s="128">
        <f t="shared" si="1"/>
        <v>1626271.15</v>
      </c>
      <c r="G21" s="129">
        <f t="shared" si="1"/>
        <v>2438000</v>
      </c>
      <c r="H21" s="129">
        <f t="shared" si="1"/>
        <v>4089600</v>
      </c>
      <c r="I21" s="76">
        <f t="shared" si="1"/>
        <v>2065800</v>
      </c>
      <c r="J21" s="4"/>
    </row>
    <row r="22" spans="1:10" ht="15">
      <c r="A22" s="9"/>
      <c r="B22" s="18" t="s">
        <v>38</v>
      </c>
      <c r="C22" s="11" t="s">
        <v>40</v>
      </c>
      <c r="D22" s="130"/>
      <c r="E22" s="131"/>
      <c r="F22" s="131"/>
      <c r="G22" s="132"/>
      <c r="H22" s="132"/>
      <c r="I22" s="77"/>
      <c r="J22" s="4"/>
    </row>
    <row r="23" spans="1:10" ht="14.25">
      <c r="A23" s="12">
        <v>2212</v>
      </c>
      <c r="B23" s="13">
        <v>5137</v>
      </c>
      <c r="C23" s="14" t="s">
        <v>102</v>
      </c>
      <c r="D23" s="124">
        <v>0</v>
      </c>
      <c r="E23" s="125">
        <v>18057</v>
      </c>
      <c r="F23" s="125">
        <v>0</v>
      </c>
      <c r="G23" s="126">
        <v>0</v>
      </c>
      <c r="H23" s="126">
        <v>0</v>
      </c>
      <c r="I23" s="75">
        <v>0</v>
      </c>
      <c r="J23" s="4"/>
    </row>
    <row r="24" spans="1:10" ht="14.25">
      <c r="A24" s="12">
        <v>2212</v>
      </c>
      <c r="B24" s="13">
        <v>5139</v>
      </c>
      <c r="C24" s="14" t="s">
        <v>199</v>
      </c>
      <c r="D24" s="124">
        <v>44729.99</v>
      </c>
      <c r="E24" s="125">
        <v>59402.15</v>
      </c>
      <c r="F24" s="125">
        <v>57518.56</v>
      </c>
      <c r="G24" s="126">
        <v>100000</v>
      </c>
      <c r="H24" s="126">
        <v>100000</v>
      </c>
      <c r="I24" s="75">
        <v>100000</v>
      </c>
      <c r="J24" s="4"/>
    </row>
    <row r="25" spans="1:10" ht="14.25">
      <c r="A25" s="12">
        <v>2212</v>
      </c>
      <c r="B25" s="13">
        <v>5151</v>
      </c>
      <c r="C25" s="14" t="s">
        <v>166</v>
      </c>
      <c r="D25" s="124">
        <v>154</v>
      </c>
      <c r="E25" s="125">
        <v>0</v>
      </c>
      <c r="F25" s="125">
        <v>0</v>
      </c>
      <c r="G25" s="126">
        <v>1000</v>
      </c>
      <c r="H25" s="126">
        <v>1000</v>
      </c>
      <c r="I25" s="75">
        <v>1000</v>
      </c>
      <c r="J25" s="4"/>
    </row>
    <row r="26" spans="1:10" ht="14.25">
      <c r="A26" s="12">
        <v>2212</v>
      </c>
      <c r="B26" s="13">
        <v>5156</v>
      </c>
      <c r="C26" s="14" t="s">
        <v>107</v>
      </c>
      <c r="D26" s="124">
        <v>25191.86</v>
      </c>
      <c r="E26" s="125">
        <v>42635.61</v>
      </c>
      <c r="F26" s="125">
        <v>0</v>
      </c>
      <c r="G26" s="126">
        <v>60000</v>
      </c>
      <c r="H26" s="126">
        <v>60000</v>
      </c>
      <c r="I26" s="75">
        <v>80000</v>
      </c>
      <c r="J26" s="4"/>
    </row>
    <row r="27" spans="1:10" ht="27">
      <c r="A27" s="12">
        <v>2212</v>
      </c>
      <c r="B27" s="13">
        <v>5169</v>
      </c>
      <c r="C27" s="19" t="s">
        <v>265</v>
      </c>
      <c r="D27" s="124">
        <v>123767</v>
      </c>
      <c r="E27" s="125">
        <v>438443.7</v>
      </c>
      <c r="F27" s="125">
        <v>433423.5</v>
      </c>
      <c r="G27" s="126">
        <v>250000</v>
      </c>
      <c r="H27" s="126">
        <v>440000</v>
      </c>
      <c r="I27" s="75">
        <v>400000</v>
      </c>
      <c r="J27" s="54"/>
    </row>
    <row r="28" spans="1:10" ht="141.75">
      <c r="A28" s="12">
        <v>2212</v>
      </c>
      <c r="B28" s="13">
        <v>5171</v>
      </c>
      <c r="C28" s="19" t="s">
        <v>271</v>
      </c>
      <c r="D28" s="124">
        <v>2056908.56</v>
      </c>
      <c r="E28" s="125">
        <v>102971</v>
      </c>
      <c r="F28" s="125">
        <v>11981796.35</v>
      </c>
      <c r="G28" s="126">
        <f>500000+18500000+7000000</f>
        <v>26000000</v>
      </c>
      <c r="H28" s="126">
        <v>29389400</v>
      </c>
      <c r="I28" s="75">
        <v>17500000</v>
      </c>
      <c r="J28" s="54"/>
    </row>
    <row r="29" spans="1:10" ht="39.75">
      <c r="A29" s="12">
        <v>2212</v>
      </c>
      <c r="B29" s="13">
        <v>6121</v>
      </c>
      <c r="C29" s="19" t="s">
        <v>272</v>
      </c>
      <c r="D29" s="124">
        <v>12989992.51</v>
      </c>
      <c r="E29" s="125">
        <v>153255</v>
      </c>
      <c r="F29" s="125">
        <v>0</v>
      </c>
      <c r="G29" s="126">
        <v>0</v>
      </c>
      <c r="H29" s="126">
        <v>0</v>
      </c>
      <c r="I29" s="75">
        <v>2000000</v>
      </c>
      <c r="J29" s="54"/>
    </row>
    <row r="30" spans="1:10" ht="14.25">
      <c r="A30" s="12">
        <v>2212</v>
      </c>
      <c r="B30" s="13">
        <v>6122</v>
      </c>
      <c r="C30" s="14" t="s">
        <v>273</v>
      </c>
      <c r="D30" s="124">
        <v>0</v>
      </c>
      <c r="E30" s="125">
        <v>0</v>
      </c>
      <c r="F30" s="125">
        <v>0</v>
      </c>
      <c r="G30" s="126">
        <v>0</v>
      </c>
      <c r="H30" s="126">
        <v>222000</v>
      </c>
      <c r="I30" s="75"/>
      <c r="J30" s="4"/>
    </row>
    <row r="31" spans="1:10" ht="15">
      <c r="A31" s="15"/>
      <c r="B31" s="16"/>
      <c r="C31" s="17" t="s">
        <v>1</v>
      </c>
      <c r="D31" s="127">
        <f aca="true" t="shared" si="2" ref="D31:I31">SUM(D23:D30)</f>
        <v>15240743.92</v>
      </c>
      <c r="E31" s="128">
        <f t="shared" si="2"/>
        <v>814764.46</v>
      </c>
      <c r="F31" s="128">
        <f t="shared" si="2"/>
        <v>12472738.41</v>
      </c>
      <c r="G31" s="129">
        <f t="shared" si="2"/>
        <v>26411000</v>
      </c>
      <c r="H31" s="129">
        <f t="shared" si="2"/>
        <v>30212400</v>
      </c>
      <c r="I31" s="76">
        <f t="shared" si="2"/>
        <v>20081000</v>
      </c>
      <c r="J31" s="4"/>
    </row>
    <row r="32" spans="1:10" ht="15">
      <c r="A32" s="9"/>
      <c r="B32" s="18"/>
      <c r="C32" s="11" t="s">
        <v>200</v>
      </c>
      <c r="D32" s="130"/>
      <c r="E32" s="131"/>
      <c r="F32" s="131"/>
      <c r="G32" s="132"/>
      <c r="H32" s="132"/>
      <c r="I32" s="77"/>
      <c r="J32" s="4"/>
    </row>
    <row r="33" spans="1:10" ht="14.25">
      <c r="A33" s="12">
        <v>2219</v>
      </c>
      <c r="B33" s="13">
        <v>5123</v>
      </c>
      <c r="C33" s="14" t="s">
        <v>158</v>
      </c>
      <c r="D33" s="124">
        <v>13176.9</v>
      </c>
      <c r="E33" s="125">
        <v>0</v>
      </c>
      <c r="F33" s="125">
        <v>0</v>
      </c>
      <c r="G33" s="126">
        <v>0</v>
      </c>
      <c r="H33" s="126">
        <v>0</v>
      </c>
      <c r="I33" s="75">
        <v>0</v>
      </c>
      <c r="J33" s="4"/>
    </row>
    <row r="34" spans="1:10" ht="14.25">
      <c r="A34" s="12">
        <v>2219</v>
      </c>
      <c r="B34" s="13">
        <v>5137</v>
      </c>
      <c r="C34" s="14" t="s">
        <v>143</v>
      </c>
      <c r="D34" s="124">
        <v>31975.46</v>
      </c>
      <c r="E34" s="125">
        <v>0</v>
      </c>
      <c r="F34" s="125">
        <v>0</v>
      </c>
      <c r="G34" s="126">
        <v>0</v>
      </c>
      <c r="H34" s="126">
        <v>0</v>
      </c>
      <c r="I34" s="75">
        <v>0</v>
      </c>
      <c r="J34" s="4"/>
    </row>
    <row r="35" spans="1:10" ht="14.25">
      <c r="A35" s="12">
        <v>2219</v>
      </c>
      <c r="B35" s="13">
        <v>5139</v>
      </c>
      <c r="C35" s="14" t="s">
        <v>142</v>
      </c>
      <c r="D35" s="124">
        <v>28927</v>
      </c>
      <c r="E35" s="125">
        <v>4306</v>
      </c>
      <c r="F35" s="125">
        <v>5949</v>
      </c>
      <c r="G35" s="126">
        <v>70000</v>
      </c>
      <c r="H35" s="126">
        <v>70000</v>
      </c>
      <c r="I35" s="75">
        <v>70000</v>
      </c>
      <c r="J35" s="4"/>
    </row>
    <row r="36" spans="1:10" ht="27">
      <c r="A36" s="12">
        <v>2219</v>
      </c>
      <c r="B36" s="13">
        <v>5169</v>
      </c>
      <c r="C36" s="14" t="s">
        <v>274</v>
      </c>
      <c r="D36" s="124">
        <v>14999.99</v>
      </c>
      <c r="E36" s="125">
        <v>111975</v>
      </c>
      <c r="F36" s="125">
        <v>14520</v>
      </c>
      <c r="G36" s="126">
        <v>100000</v>
      </c>
      <c r="H36" s="126">
        <v>100000</v>
      </c>
      <c r="I36" s="75">
        <v>100000</v>
      </c>
      <c r="J36" s="4"/>
    </row>
    <row r="37" spans="1:10" ht="27">
      <c r="A37" s="12">
        <v>2219</v>
      </c>
      <c r="B37" s="13">
        <v>5171</v>
      </c>
      <c r="C37" s="19" t="s">
        <v>275</v>
      </c>
      <c r="D37" s="124">
        <v>301967.6</v>
      </c>
      <c r="E37" s="125">
        <v>869340.79</v>
      </c>
      <c r="F37" s="125">
        <v>512811.61</v>
      </c>
      <c r="G37" s="126">
        <f>100000+2000000</f>
        <v>2100000</v>
      </c>
      <c r="H37" s="126">
        <v>2600000</v>
      </c>
      <c r="I37" s="75">
        <v>0</v>
      </c>
      <c r="J37" s="54"/>
    </row>
    <row r="38" spans="1:10" ht="14.25">
      <c r="A38" s="12">
        <v>2219</v>
      </c>
      <c r="B38" s="13">
        <v>5192</v>
      </c>
      <c r="C38" s="14" t="s">
        <v>244</v>
      </c>
      <c r="D38" s="124">
        <v>0</v>
      </c>
      <c r="E38" s="125">
        <v>1000</v>
      </c>
      <c r="F38" s="125">
        <v>0</v>
      </c>
      <c r="G38" s="126">
        <v>0</v>
      </c>
      <c r="H38" s="126">
        <v>0</v>
      </c>
      <c r="I38" s="75">
        <v>0</v>
      </c>
      <c r="J38" s="4"/>
    </row>
    <row r="39" spans="1:10" ht="129">
      <c r="A39" s="12">
        <v>2219</v>
      </c>
      <c r="B39" s="13">
        <v>6121</v>
      </c>
      <c r="C39" s="14" t="s">
        <v>276</v>
      </c>
      <c r="D39" s="124">
        <v>683834.14</v>
      </c>
      <c r="E39" s="125">
        <v>5291436.68</v>
      </c>
      <c r="F39" s="125">
        <v>4767226.81</v>
      </c>
      <c r="G39" s="126">
        <v>4000000</v>
      </c>
      <c r="H39" s="126">
        <v>6462000</v>
      </c>
      <c r="I39" s="75">
        <f>2130000</f>
        <v>2130000</v>
      </c>
      <c r="J39" s="4"/>
    </row>
    <row r="40" spans="1:10" ht="15">
      <c r="A40" s="15"/>
      <c r="B40" s="16"/>
      <c r="C40" s="17" t="s">
        <v>1</v>
      </c>
      <c r="D40" s="127">
        <f aca="true" t="shared" si="3" ref="D40:I40">SUM(D33:D39)</f>
        <v>1074881.0899999999</v>
      </c>
      <c r="E40" s="128">
        <f t="shared" si="3"/>
        <v>6278058.47</v>
      </c>
      <c r="F40" s="128">
        <f t="shared" si="3"/>
        <v>5300507.42</v>
      </c>
      <c r="G40" s="129">
        <f t="shared" si="3"/>
        <v>6270000</v>
      </c>
      <c r="H40" s="129">
        <f t="shared" si="3"/>
        <v>9232000</v>
      </c>
      <c r="I40" s="76">
        <f t="shared" si="3"/>
        <v>2300000</v>
      </c>
      <c r="J40" s="4"/>
    </row>
    <row r="41" spans="1:10" ht="15">
      <c r="A41" s="12"/>
      <c r="B41" s="20" t="s">
        <v>41</v>
      </c>
      <c r="C41" s="21" t="s">
        <v>156</v>
      </c>
      <c r="D41" s="121"/>
      <c r="E41" s="136"/>
      <c r="F41" s="136"/>
      <c r="G41" s="123"/>
      <c r="H41" s="123"/>
      <c r="I41" s="74"/>
      <c r="J41" s="4"/>
    </row>
    <row r="42" spans="1:10" ht="14.25">
      <c r="A42" s="12">
        <v>2292</v>
      </c>
      <c r="B42" s="13">
        <v>5323</v>
      </c>
      <c r="C42" s="39" t="s">
        <v>277</v>
      </c>
      <c r="D42" s="124">
        <v>140100</v>
      </c>
      <c r="E42" s="137">
        <v>140500</v>
      </c>
      <c r="F42" s="137">
        <v>282400</v>
      </c>
      <c r="G42" s="126">
        <v>282400</v>
      </c>
      <c r="H42" s="126">
        <v>282400</v>
      </c>
      <c r="I42" s="75">
        <v>280500</v>
      </c>
      <c r="J42" s="4"/>
    </row>
    <row r="43" spans="1:10" ht="15">
      <c r="A43" s="12"/>
      <c r="B43" s="13"/>
      <c r="C43" s="22" t="s">
        <v>1</v>
      </c>
      <c r="D43" s="138">
        <f aca="true" t="shared" si="4" ref="D43:I43">SUM(D42)</f>
        <v>140100</v>
      </c>
      <c r="E43" s="139">
        <f t="shared" si="4"/>
        <v>140500</v>
      </c>
      <c r="F43" s="139">
        <f t="shared" si="4"/>
        <v>282400</v>
      </c>
      <c r="G43" s="140">
        <f t="shared" si="4"/>
        <v>282400</v>
      </c>
      <c r="H43" s="140">
        <f t="shared" si="4"/>
        <v>282400</v>
      </c>
      <c r="I43" s="78">
        <f t="shared" si="4"/>
        <v>280500</v>
      </c>
      <c r="J43" s="4"/>
    </row>
    <row r="44" spans="1:10" ht="15">
      <c r="A44" s="9"/>
      <c r="B44" s="18"/>
      <c r="C44" s="11" t="s">
        <v>15</v>
      </c>
      <c r="D44" s="130"/>
      <c r="E44" s="131"/>
      <c r="F44" s="131"/>
      <c r="G44" s="132"/>
      <c r="H44" s="132"/>
      <c r="I44" s="77"/>
      <c r="J44" s="4"/>
    </row>
    <row r="45" spans="1:10" ht="14.25">
      <c r="A45" s="12">
        <v>2310</v>
      </c>
      <c r="B45" s="13">
        <v>5329</v>
      </c>
      <c r="C45" s="14" t="s">
        <v>152</v>
      </c>
      <c r="D45" s="124">
        <v>390140</v>
      </c>
      <c r="E45" s="125">
        <v>391180</v>
      </c>
      <c r="F45" s="125">
        <v>56100</v>
      </c>
      <c r="G45" s="126">
        <v>400000</v>
      </c>
      <c r="H45" s="126">
        <v>56100</v>
      </c>
      <c r="I45" s="75">
        <v>400000</v>
      </c>
      <c r="J45" s="4"/>
    </row>
    <row r="46" spans="1:10" ht="15">
      <c r="A46" s="15"/>
      <c r="B46" s="16"/>
      <c r="C46" s="17" t="s">
        <v>1</v>
      </c>
      <c r="D46" s="127">
        <f aca="true" t="shared" si="5" ref="D46:I46">SUM(D45:D45)</f>
        <v>390140</v>
      </c>
      <c r="E46" s="128">
        <f t="shared" si="5"/>
        <v>391180</v>
      </c>
      <c r="F46" s="128">
        <f t="shared" si="5"/>
        <v>56100</v>
      </c>
      <c r="G46" s="129">
        <f t="shared" si="5"/>
        <v>400000</v>
      </c>
      <c r="H46" s="129">
        <f t="shared" si="5"/>
        <v>56100</v>
      </c>
      <c r="I46" s="76">
        <f t="shared" si="5"/>
        <v>400000</v>
      </c>
      <c r="J46" s="4"/>
    </row>
    <row r="47" spans="1:10" ht="15">
      <c r="A47" s="9"/>
      <c r="B47" s="18" t="s">
        <v>38</v>
      </c>
      <c r="C47" s="11" t="s">
        <v>42</v>
      </c>
      <c r="D47" s="130"/>
      <c r="E47" s="131"/>
      <c r="F47" s="131"/>
      <c r="G47" s="132"/>
      <c r="H47" s="132"/>
      <c r="I47" s="77"/>
      <c r="J47" s="4"/>
    </row>
    <row r="48" spans="1:10" ht="14.25">
      <c r="A48" s="12">
        <v>2321</v>
      </c>
      <c r="B48" s="13">
        <v>5139</v>
      </c>
      <c r="C48" s="14" t="s">
        <v>55</v>
      </c>
      <c r="D48" s="124">
        <v>0</v>
      </c>
      <c r="E48" s="125">
        <v>0</v>
      </c>
      <c r="F48" s="125">
        <v>0</v>
      </c>
      <c r="G48" s="126">
        <v>5000</v>
      </c>
      <c r="H48" s="126">
        <v>5000</v>
      </c>
      <c r="I48" s="75">
        <v>5000</v>
      </c>
      <c r="J48" s="4"/>
    </row>
    <row r="49" spans="1:10" ht="14.25">
      <c r="A49" s="12">
        <v>2321</v>
      </c>
      <c r="B49" s="13">
        <v>5169</v>
      </c>
      <c r="C49" s="14" t="s">
        <v>171</v>
      </c>
      <c r="D49" s="124">
        <v>22990</v>
      </c>
      <c r="E49" s="125">
        <v>71087.5</v>
      </c>
      <c r="F49" s="125">
        <v>0</v>
      </c>
      <c r="G49" s="126">
        <v>25000</v>
      </c>
      <c r="H49" s="126">
        <v>25000</v>
      </c>
      <c r="I49" s="75">
        <v>30000</v>
      </c>
      <c r="J49" s="4"/>
    </row>
    <row r="50" spans="1:10" ht="27">
      <c r="A50" s="12">
        <v>2321</v>
      </c>
      <c r="B50" s="13">
        <v>5171</v>
      </c>
      <c r="C50" s="14" t="s">
        <v>278</v>
      </c>
      <c r="D50" s="124">
        <v>427240.11</v>
      </c>
      <c r="E50" s="125">
        <v>79497</v>
      </c>
      <c r="F50" s="125">
        <v>0</v>
      </c>
      <c r="G50" s="126">
        <v>0</v>
      </c>
      <c r="H50" s="126">
        <v>0</v>
      </c>
      <c r="I50" s="75">
        <v>0</v>
      </c>
      <c r="J50" s="4"/>
    </row>
    <row r="51" spans="1:10" ht="14.25">
      <c r="A51" s="12">
        <v>2321</v>
      </c>
      <c r="B51" s="13">
        <v>5329</v>
      </c>
      <c r="C51" s="14" t="s">
        <v>279</v>
      </c>
      <c r="D51" s="124">
        <v>0</v>
      </c>
      <c r="E51" s="125">
        <v>0</v>
      </c>
      <c r="F51" s="125">
        <v>0</v>
      </c>
      <c r="G51" s="126">
        <v>0</v>
      </c>
      <c r="H51" s="126">
        <v>2495000</v>
      </c>
      <c r="I51" s="75">
        <v>0</v>
      </c>
      <c r="J51" s="4"/>
    </row>
    <row r="52" spans="1:10" ht="38.25">
      <c r="A52" s="12">
        <v>2321</v>
      </c>
      <c r="B52" s="13">
        <v>6349</v>
      </c>
      <c r="C52" s="14" t="s">
        <v>318</v>
      </c>
      <c r="D52" s="124">
        <v>229000</v>
      </c>
      <c r="E52" s="125">
        <v>0</v>
      </c>
      <c r="F52" s="125">
        <v>0</v>
      </c>
      <c r="G52" s="126">
        <v>0</v>
      </c>
      <c r="H52" s="126">
        <v>0</v>
      </c>
      <c r="I52" s="75">
        <v>510000</v>
      </c>
      <c r="J52" s="4"/>
    </row>
    <row r="53" spans="1:10" ht="15">
      <c r="A53" s="15"/>
      <c r="B53" s="16"/>
      <c r="C53" s="17" t="s">
        <v>1</v>
      </c>
      <c r="D53" s="127">
        <f aca="true" t="shared" si="6" ref="D53:I53">SUM(D48:D52)</f>
        <v>679230.11</v>
      </c>
      <c r="E53" s="128">
        <f t="shared" si="6"/>
        <v>150584.5</v>
      </c>
      <c r="F53" s="128">
        <f t="shared" si="6"/>
        <v>0</v>
      </c>
      <c r="G53" s="129">
        <f t="shared" si="6"/>
        <v>30000</v>
      </c>
      <c r="H53" s="129">
        <f t="shared" si="6"/>
        <v>2525000</v>
      </c>
      <c r="I53" s="76">
        <f t="shared" si="6"/>
        <v>545000</v>
      </c>
      <c r="J53" s="4"/>
    </row>
    <row r="54" spans="1:10" ht="15">
      <c r="A54" s="9"/>
      <c r="B54" s="18"/>
      <c r="C54" s="11" t="s">
        <v>16</v>
      </c>
      <c r="D54" s="130"/>
      <c r="E54" s="131"/>
      <c r="F54" s="131"/>
      <c r="G54" s="132"/>
      <c r="H54" s="132"/>
      <c r="I54" s="77"/>
      <c r="J54" s="4"/>
    </row>
    <row r="55" spans="1:10" ht="14.25">
      <c r="A55" s="12">
        <v>2333</v>
      </c>
      <c r="B55" s="13">
        <v>5169</v>
      </c>
      <c r="C55" s="14" t="s">
        <v>131</v>
      </c>
      <c r="D55" s="124">
        <v>0</v>
      </c>
      <c r="E55" s="125">
        <v>0</v>
      </c>
      <c r="F55" s="125">
        <v>0</v>
      </c>
      <c r="G55" s="126">
        <v>10000</v>
      </c>
      <c r="H55" s="126">
        <v>10000</v>
      </c>
      <c r="I55" s="75">
        <v>0</v>
      </c>
      <c r="J55" s="4"/>
    </row>
    <row r="56" spans="1:10" ht="52.5">
      <c r="A56" s="12">
        <v>2333</v>
      </c>
      <c r="B56" s="13">
        <v>5171</v>
      </c>
      <c r="C56" s="14" t="s">
        <v>280</v>
      </c>
      <c r="D56" s="124">
        <v>512999.99</v>
      </c>
      <c r="E56" s="125">
        <v>0</v>
      </c>
      <c r="F56" s="125">
        <v>0</v>
      </c>
      <c r="G56" s="126">
        <v>100000</v>
      </c>
      <c r="H56" s="126">
        <v>100000</v>
      </c>
      <c r="I56" s="75">
        <v>100000</v>
      </c>
      <c r="J56" s="54"/>
    </row>
    <row r="57" spans="1:10" ht="14.25">
      <c r="A57" s="12">
        <v>2333</v>
      </c>
      <c r="B57" s="13">
        <v>6121</v>
      </c>
      <c r="C57" s="14" t="s">
        <v>189</v>
      </c>
      <c r="D57" s="124">
        <v>40535</v>
      </c>
      <c r="E57" s="125">
        <v>0</v>
      </c>
      <c r="F57" s="125">
        <v>0</v>
      </c>
      <c r="G57" s="126">
        <v>0</v>
      </c>
      <c r="H57" s="126">
        <v>0</v>
      </c>
      <c r="I57" s="75">
        <v>0</v>
      </c>
      <c r="J57" s="4"/>
    </row>
    <row r="58" spans="1:10" ht="15">
      <c r="A58" s="15"/>
      <c r="B58" s="16"/>
      <c r="C58" s="17" t="s">
        <v>1</v>
      </c>
      <c r="D58" s="127">
        <f aca="true" t="shared" si="7" ref="D58:I58">SUM(D55:D57)</f>
        <v>553534.99</v>
      </c>
      <c r="E58" s="128">
        <f t="shared" si="7"/>
        <v>0</v>
      </c>
      <c r="F58" s="128">
        <f t="shared" si="7"/>
        <v>0</v>
      </c>
      <c r="G58" s="129">
        <f t="shared" si="7"/>
        <v>110000</v>
      </c>
      <c r="H58" s="129">
        <f t="shared" si="7"/>
        <v>110000</v>
      </c>
      <c r="I58" s="76">
        <f t="shared" si="7"/>
        <v>100000</v>
      </c>
      <c r="J58" s="4"/>
    </row>
    <row r="59" spans="1:10" ht="15">
      <c r="A59" s="9"/>
      <c r="B59" s="18"/>
      <c r="C59" s="11" t="s">
        <v>11</v>
      </c>
      <c r="D59" s="130"/>
      <c r="E59" s="131"/>
      <c r="F59" s="131"/>
      <c r="G59" s="132"/>
      <c r="H59" s="132"/>
      <c r="I59" s="77"/>
      <c r="J59" s="4"/>
    </row>
    <row r="60" spans="1:10" ht="14.25">
      <c r="A60" s="12">
        <v>3111</v>
      </c>
      <c r="B60" s="13">
        <v>5141</v>
      </c>
      <c r="C60" s="14" t="s">
        <v>167</v>
      </c>
      <c r="D60" s="124">
        <v>200277.79</v>
      </c>
      <c r="E60" s="125">
        <v>173211.59</v>
      </c>
      <c r="F60" s="125">
        <v>112227.97</v>
      </c>
      <c r="G60" s="126">
        <v>170000</v>
      </c>
      <c r="H60" s="126">
        <v>170000</v>
      </c>
      <c r="I60" s="75">
        <v>150000</v>
      </c>
      <c r="J60" s="54"/>
    </row>
    <row r="61" spans="1:10" ht="14.25">
      <c r="A61" s="12">
        <v>3111</v>
      </c>
      <c r="B61" s="13">
        <v>5164</v>
      </c>
      <c r="C61" s="14" t="s">
        <v>133</v>
      </c>
      <c r="D61" s="124">
        <v>6655</v>
      </c>
      <c r="E61" s="125">
        <v>0</v>
      </c>
      <c r="F61" s="125">
        <v>0</v>
      </c>
      <c r="G61" s="126">
        <v>0</v>
      </c>
      <c r="H61" s="126">
        <v>0</v>
      </c>
      <c r="I61" s="75">
        <v>0</v>
      </c>
      <c r="J61" s="4"/>
    </row>
    <row r="62" spans="1:10" ht="27">
      <c r="A62" s="12">
        <v>3111</v>
      </c>
      <c r="B62" s="13">
        <v>5169</v>
      </c>
      <c r="C62" s="14" t="s">
        <v>174</v>
      </c>
      <c r="D62" s="124">
        <v>43513</v>
      </c>
      <c r="E62" s="125">
        <v>31951.8</v>
      </c>
      <c r="F62" s="125">
        <v>7582</v>
      </c>
      <c r="G62" s="126">
        <v>50000</v>
      </c>
      <c r="H62" s="126">
        <v>50000</v>
      </c>
      <c r="I62" s="75">
        <v>50000</v>
      </c>
      <c r="J62" s="4"/>
    </row>
    <row r="63" spans="1:10" ht="14.25">
      <c r="A63" s="12">
        <v>3111</v>
      </c>
      <c r="B63" s="13">
        <v>5171</v>
      </c>
      <c r="C63" s="14" t="s">
        <v>34</v>
      </c>
      <c r="D63" s="124">
        <v>0</v>
      </c>
      <c r="E63" s="125">
        <v>726</v>
      </c>
      <c r="F63" s="125">
        <v>0</v>
      </c>
      <c r="G63" s="126">
        <v>0</v>
      </c>
      <c r="H63" s="126">
        <v>0</v>
      </c>
      <c r="I63" s="75">
        <v>0</v>
      </c>
      <c r="J63" s="4"/>
    </row>
    <row r="64" spans="1:10" ht="14.25">
      <c r="A64" s="12">
        <v>3111</v>
      </c>
      <c r="B64" s="13">
        <v>5331</v>
      </c>
      <c r="C64" s="14" t="s">
        <v>120</v>
      </c>
      <c r="D64" s="124">
        <v>1320000</v>
      </c>
      <c r="E64" s="125">
        <v>1400000</v>
      </c>
      <c r="F64" s="125">
        <v>1175250</v>
      </c>
      <c r="G64" s="126">
        <v>1567000</v>
      </c>
      <c r="H64" s="126">
        <v>1567000</v>
      </c>
      <c r="I64" s="75">
        <v>1567000</v>
      </c>
      <c r="J64" s="54"/>
    </row>
    <row r="65" spans="1:10" ht="14.25">
      <c r="A65" s="12">
        <v>3111</v>
      </c>
      <c r="B65" s="13">
        <v>5336</v>
      </c>
      <c r="C65" s="14" t="s">
        <v>130</v>
      </c>
      <c r="D65" s="124">
        <v>349176</v>
      </c>
      <c r="E65" s="125">
        <v>0</v>
      </c>
      <c r="F65" s="125">
        <v>0</v>
      </c>
      <c r="G65" s="126">
        <v>0</v>
      </c>
      <c r="H65" s="126">
        <v>0</v>
      </c>
      <c r="I65" s="75">
        <v>0</v>
      </c>
      <c r="J65" s="4"/>
    </row>
    <row r="66" spans="1:10" ht="14.25">
      <c r="A66" s="12">
        <v>3111</v>
      </c>
      <c r="B66" s="13">
        <v>6121</v>
      </c>
      <c r="C66" s="14" t="s">
        <v>236</v>
      </c>
      <c r="D66" s="124">
        <v>28435</v>
      </c>
      <c r="E66" s="125">
        <v>16940</v>
      </c>
      <c r="F66" s="125">
        <v>0</v>
      </c>
      <c r="G66" s="126">
        <v>0</v>
      </c>
      <c r="H66" s="126">
        <v>0</v>
      </c>
      <c r="I66" s="75">
        <v>0</v>
      </c>
      <c r="J66" s="44"/>
    </row>
    <row r="67" spans="1:10" ht="14.25">
      <c r="A67" s="12">
        <v>3111</v>
      </c>
      <c r="B67" s="13">
        <v>6351</v>
      </c>
      <c r="C67" s="14" t="s">
        <v>201</v>
      </c>
      <c r="D67" s="124">
        <v>0</v>
      </c>
      <c r="E67" s="125">
        <v>50000</v>
      </c>
      <c r="F67" s="125">
        <v>0</v>
      </c>
      <c r="G67" s="126">
        <v>0</v>
      </c>
      <c r="H67" s="126">
        <v>0</v>
      </c>
      <c r="I67" s="75">
        <v>60000</v>
      </c>
      <c r="J67" s="44"/>
    </row>
    <row r="68" spans="1:10" ht="15">
      <c r="A68" s="15"/>
      <c r="B68" s="23"/>
      <c r="C68" s="17" t="s">
        <v>1</v>
      </c>
      <c r="D68" s="127">
        <f aca="true" t="shared" si="8" ref="D68:I68">SUM(D60:D67)</f>
        <v>1948056.79</v>
      </c>
      <c r="E68" s="128">
        <f t="shared" si="8"/>
        <v>1672829.39</v>
      </c>
      <c r="F68" s="128">
        <f t="shared" si="8"/>
        <v>1295059.97</v>
      </c>
      <c r="G68" s="129">
        <f t="shared" si="8"/>
        <v>1787000</v>
      </c>
      <c r="H68" s="129">
        <f t="shared" si="8"/>
        <v>1787000</v>
      </c>
      <c r="I68" s="76">
        <f t="shared" si="8"/>
        <v>1827000</v>
      </c>
      <c r="J68" s="4"/>
    </row>
    <row r="69" spans="1:10" ht="15">
      <c r="A69" s="9"/>
      <c r="B69" s="18"/>
      <c r="C69" s="24" t="s">
        <v>35</v>
      </c>
      <c r="D69" s="118"/>
      <c r="E69" s="119"/>
      <c r="F69" s="119"/>
      <c r="G69" s="141"/>
      <c r="H69" s="141"/>
      <c r="I69" s="79"/>
      <c r="J69" s="4"/>
    </row>
    <row r="70" spans="1:10" ht="14.25">
      <c r="A70" s="12">
        <v>3113</v>
      </c>
      <c r="B70" s="13">
        <v>5141</v>
      </c>
      <c r="C70" s="14" t="s">
        <v>106</v>
      </c>
      <c r="D70" s="124">
        <v>53438.5</v>
      </c>
      <c r="E70" s="125">
        <v>34374.79</v>
      </c>
      <c r="F70" s="125">
        <v>93294.17</v>
      </c>
      <c r="G70" s="126">
        <v>40000</v>
      </c>
      <c r="H70" s="126">
        <v>100000</v>
      </c>
      <c r="I70" s="75">
        <v>100000</v>
      </c>
      <c r="J70" s="4"/>
    </row>
    <row r="71" spans="1:10" ht="14.25">
      <c r="A71" s="12">
        <v>3113</v>
      </c>
      <c r="B71" s="13">
        <v>5139</v>
      </c>
      <c r="C71" s="14" t="s">
        <v>55</v>
      </c>
      <c r="D71" s="124">
        <v>0</v>
      </c>
      <c r="E71" s="125">
        <v>0</v>
      </c>
      <c r="F71" s="125">
        <v>1210</v>
      </c>
      <c r="G71" s="126">
        <v>0</v>
      </c>
      <c r="H71" s="126">
        <v>0</v>
      </c>
      <c r="I71" s="75">
        <v>0</v>
      </c>
      <c r="J71" s="54"/>
    </row>
    <row r="72" spans="1:10" ht="14.25">
      <c r="A72" s="12">
        <v>3113</v>
      </c>
      <c r="B72" s="13">
        <v>5169</v>
      </c>
      <c r="C72" s="14" t="s">
        <v>235</v>
      </c>
      <c r="D72" s="124">
        <v>0</v>
      </c>
      <c r="E72" s="125">
        <v>344.85</v>
      </c>
      <c r="F72" s="125">
        <v>80707</v>
      </c>
      <c r="G72" s="126">
        <v>50000</v>
      </c>
      <c r="H72" s="126">
        <v>131600</v>
      </c>
      <c r="I72" s="75">
        <v>50000</v>
      </c>
      <c r="J72" s="4"/>
    </row>
    <row r="73" spans="1:10" ht="14.25">
      <c r="A73" s="12">
        <v>3113</v>
      </c>
      <c r="B73" s="13">
        <v>5171</v>
      </c>
      <c r="C73" s="14" t="s">
        <v>281</v>
      </c>
      <c r="D73" s="124">
        <v>0</v>
      </c>
      <c r="E73" s="125">
        <v>0</v>
      </c>
      <c r="F73" s="125">
        <v>48400</v>
      </c>
      <c r="G73" s="126">
        <v>0</v>
      </c>
      <c r="H73" s="126">
        <v>48400</v>
      </c>
      <c r="I73" s="75">
        <v>0</v>
      </c>
      <c r="J73" s="4"/>
    </row>
    <row r="74" spans="1:10" ht="14.25">
      <c r="A74" s="12">
        <v>3113</v>
      </c>
      <c r="B74" s="13">
        <v>5331</v>
      </c>
      <c r="C74" s="14" t="s">
        <v>120</v>
      </c>
      <c r="D74" s="124">
        <v>2800000</v>
      </c>
      <c r="E74" s="125">
        <v>2500000</v>
      </c>
      <c r="F74" s="125">
        <v>1987500</v>
      </c>
      <c r="G74" s="126">
        <v>2650000</v>
      </c>
      <c r="H74" s="126">
        <v>2650000</v>
      </c>
      <c r="I74" s="75">
        <v>3100000</v>
      </c>
      <c r="J74" s="54"/>
    </row>
    <row r="75" spans="1:10" ht="14.25">
      <c r="A75" s="12">
        <v>3113</v>
      </c>
      <c r="B75" s="13">
        <v>5336</v>
      </c>
      <c r="C75" s="14" t="s">
        <v>81</v>
      </c>
      <c r="D75" s="124">
        <v>804237.75</v>
      </c>
      <c r="E75" s="125">
        <v>533478.06</v>
      </c>
      <c r="F75" s="125">
        <v>0</v>
      </c>
      <c r="G75" s="126">
        <v>0</v>
      </c>
      <c r="H75" s="126">
        <v>0</v>
      </c>
      <c r="I75" s="75">
        <v>0</v>
      </c>
      <c r="J75" s="4"/>
    </row>
    <row r="76" spans="1:10" ht="154.5">
      <c r="A76" s="12">
        <v>3113</v>
      </c>
      <c r="B76" s="13">
        <v>6121</v>
      </c>
      <c r="C76" s="14" t="s">
        <v>282</v>
      </c>
      <c r="D76" s="124">
        <v>6050</v>
      </c>
      <c r="E76" s="125">
        <v>451835.78</v>
      </c>
      <c r="F76" s="125">
        <v>469622.98</v>
      </c>
      <c r="G76" s="126">
        <v>2830000</v>
      </c>
      <c r="H76" s="126">
        <v>2830000</v>
      </c>
      <c r="I76" s="75">
        <f>300000+1500000+170000+100000</f>
        <v>2070000</v>
      </c>
      <c r="J76" s="54"/>
    </row>
    <row r="77" spans="1:10" ht="14.25">
      <c r="A77" s="12">
        <v>3113</v>
      </c>
      <c r="B77" s="13">
        <v>6351</v>
      </c>
      <c r="C77" s="14" t="s">
        <v>201</v>
      </c>
      <c r="D77" s="124">
        <v>0</v>
      </c>
      <c r="E77" s="125">
        <v>0</v>
      </c>
      <c r="F77" s="125">
        <v>0</v>
      </c>
      <c r="G77" s="126">
        <v>0</v>
      </c>
      <c r="H77" s="126">
        <v>0</v>
      </c>
      <c r="I77" s="75">
        <v>200000</v>
      </c>
      <c r="J77" s="54"/>
    </row>
    <row r="78" spans="1:10" ht="14.25">
      <c r="A78" s="12">
        <v>3113</v>
      </c>
      <c r="B78" s="13">
        <v>6356</v>
      </c>
      <c r="C78" s="14" t="s">
        <v>190</v>
      </c>
      <c r="D78" s="124">
        <v>90000</v>
      </c>
      <c r="E78" s="125">
        <v>0</v>
      </c>
      <c r="F78" s="125">
        <v>0</v>
      </c>
      <c r="G78" s="126">
        <v>0</v>
      </c>
      <c r="H78" s="126">
        <v>0</v>
      </c>
      <c r="I78" s="75">
        <v>0</v>
      </c>
      <c r="J78" s="4"/>
    </row>
    <row r="79" spans="1:10" ht="15">
      <c r="A79" s="15"/>
      <c r="B79" s="16"/>
      <c r="C79" s="17" t="s">
        <v>1</v>
      </c>
      <c r="D79" s="127">
        <f aca="true" t="shared" si="9" ref="D79:I79">SUM(D70:D78)</f>
        <v>3753726.25</v>
      </c>
      <c r="E79" s="128">
        <f t="shared" si="9"/>
        <v>3520033.4800000004</v>
      </c>
      <c r="F79" s="128">
        <f t="shared" si="9"/>
        <v>2680734.15</v>
      </c>
      <c r="G79" s="129">
        <f t="shared" si="9"/>
        <v>5570000</v>
      </c>
      <c r="H79" s="129">
        <f t="shared" si="9"/>
        <v>5760000</v>
      </c>
      <c r="I79" s="76">
        <f t="shared" si="9"/>
        <v>5520000</v>
      </c>
      <c r="J79" s="4"/>
    </row>
    <row r="80" spans="1:10" ht="15">
      <c r="A80" s="9"/>
      <c r="B80" s="18"/>
      <c r="C80" s="24" t="s">
        <v>43</v>
      </c>
      <c r="D80" s="142"/>
      <c r="E80" s="143"/>
      <c r="F80" s="143"/>
      <c r="G80" s="144"/>
      <c r="H80" s="144"/>
      <c r="I80" s="80"/>
      <c r="J80" s="4"/>
    </row>
    <row r="81" spans="1:10" ht="14.25">
      <c r="A81" s="12">
        <v>3122</v>
      </c>
      <c r="B81" s="13">
        <v>5339</v>
      </c>
      <c r="C81" s="14" t="s">
        <v>121</v>
      </c>
      <c r="D81" s="124">
        <v>20000</v>
      </c>
      <c r="E81" s="125">
        <v>10000</v>
      </c>
      <c r="F81" s="125">
        <v>20000</v>
      </c>
      <c r="G81" s="126">
        <v>20000</v>
      </c>
      <c r="H81" s="126">
        <v>20000</v>
      </c>
      <c r="I81" s="75">
        <v>20000</v>
      </c>
      <c r="J81" s="4"/>
    </row>
    <row r="82" spans="1:10" ht="15">
      <c r="A82" s="15"/>
      <c r="B82" s="16"/>
      <c r="C82" s="17" t="s">
        <v>1</v>
      </c>
      <c r="D82" s="127">
        <f aca="true" t="shared" si="10" ref="D82:I82">SUM(D81)</f>
        <v>20000</v>
      </c>
      <c r="E82" s="128">
        <f t="shared" si="10"/>
        <v>10000</v>
      </c>
      <c r="F82" s="128">
        <f t="shared" si="10"/>
        <v>20000</v>
      </c>
      <c r="G82" s="129">
        <f t="shared" si="10"/>
        <v>20000</v>
      </c>
      <c r="H82" s="129">
        <f t="shared" si="10"/>
        <v>20000</v>
      </c>
      <c r="I82" s="76">
        <f t="shared" si="10"/>
        <v>20000</v>
      </c>
      <c r="J82" s="4"/>
    </row>
    <row r="83" spans="1:10" ht="15">
      <c r="A83" s="9"/>
      <c r="B83" s="10"/>
      <c r="C83" s="24" t="s">
        <v>44</v>
      </c>
      <c r="D83" s="142"/>
      <c r="E83" s="143"/>
      <c r="F83" s="143"/>
      <c r="G83" s="144"/>
      <c r="H83" s="144"/>
      <c r="I83" s="80"/>
      <c r="J83" s="4"/>
    </row>
    <row r="84" spans="1:10" ht="14.25">
      <c r="A84" s="12">
        <v>3231</v>
      </c>
      <c r="B84" s="13">
        <v>5339</v>
      </c>
      <c r="C84" s="14" t="s">
        <v>259</v>
      </c>
      <c r="D84" s="124">
        <v>40000</v>
      </c>
      <c r="E84" s="125">
        <v>20000</v>
      </c>
      <c r="F84" s="125">
        <v>40000</v>
      </c>
      <c r="G84" s="126">
        <v>40000</v>
      </c>
      <c r="H84" s="126">
        <v>40000</v>
      </c>
      <c r="I84" s="75">
        <v>0</v>
      </c>
      <c r="J84" s="4"/>
    </row>
    <row r="85" spans="1:10" ht="15">
      <c r="A85" s="15"/>
      <c r="B85" s="16"/>
      <c r="C85" s="17" t="s">
        <v>1</v>
      </c>
      <c r="D85" s="127">
        <f aca="true" t="shared" si="11" ref="D85:I85">SUM(D84)</f>
        <v>40000</v>
      </c>
      <c r="E85" s="128">
        <f t="shared" si="11"/>
        <v>20000</v>
      </c>
      <c r="F85" s="128">
        <f t="shared" si="11"/>
        <v>40000</v>
      </c>
      <c r="G85" s="129">
        <f t="shared" si="11"/>
        <v>40000</v>
      </c>
      <c r="H85" s="129">
        <f t="shared" si="11"/>
        <v>40000</v>
      </c>
      <c r="I85" s="76">
        <f t="shared" si="11"/>
        <v>0</v>
      </c>
      <c r="J85" s="4"/>
    </row>
    <row r="86" spans="1:10" ht="15">
      <c r="A86" s="9"/>
      <c r="B86" s="25"/>
      <c r="C86" s="24" t="s">
        <v>45</v>
      </c>
      <c r="D86" s="118"/>
      <c r="E86" s="119"/>
      <c r="F86" s="119"/>
      <c r="G86" s="141"/>
      <c r="H86" s="141"/>
      <c r="I86" s="79"/>
      <c r="J86" s="4"/>
    </row>
    <row r="87" spans="1:10" ht="14.25">
      <c r="A87" s="12">
        <v>3313</v>
      </c>
      <c r="B87" s="13">
        <v>5011</v>
      </c>
      <c r="C87" s="14" t="s">
        <v>283</v>
      </c>
      <c r="D87" s="124">
        <v>37774</v>
      </c>
      <c r="E87" s="125">
        <v>0</v>
      </c>
      <c r="F87" s="125">
        <v>0</v>
      </c>
      <c r="G87" s="126">
        <v>0</v>
      </c>
      <c r="H87" s="126">
        <v>0</v>
      </c>
      <c r="I87" s="75">
        <v>0</v>
      </c>
      <c r="J87" s="4"/>
    </row>
    <row r="88" spans="1:10" ht="14.25">
      <c r="A88" s="12">
        <v>3313</v>
      </c>
      <c r="B88" s="13">
        <v>5021</v>
      </c>
      <c r="C88" s="14" t="s">
        <v>87</v>
      </c>
      <c r="D88" s="124">
        <v>0</v>
      </c>
      <c r="E88" s="125">
        <v>0</v>
      </c>
      <c r="F88" s="125">
        <v>500</v>
      </c>
      <c r="G88" s="126">
        <v>0</v>
      </c>
      <c r="H88" s="126">
        <v>500</v>
      </c>
      <c r="I88" s="75">
        <v>0</v>
      </c>
      <c r="J88" s="4"/>
    </row>
    <row r="89" spans="1:10" ht="14.25">
      <c r="A89" s="12">
        <v>3313</v>
      </c>
      <c r="B89" s="13">
        <v>5031</v>
      </c>
      <c r="C89" s="14" t="s">
        <v>3</v>
      </c>
      <c r="D89" s="124">
        <v>9367.95</v>
      </c>
      <c r="E89" s="125">
        <v>0</v>
      </c>
      <c r="F89" s="125">
        <v>0</v>
      </c>
      <c r="G89" s="126">
        <v>0</v>
      </c>
      <c r="H89" s="126">
        <v>0</v>
      </c>
      <c r="I89" s="75">
        <v>0</v>
      </c>
      <c r="J89" s="4"/>
    </row>
    <row r="90" spans="1:10" ht="14.25">
      <c r="A90" s="12">
        <v>3313</v>
      </c>
      <c r="B90" s="13">
        <v>5032</v>
      </c>
      <c r="C90" s="14" t="s">
        <v>95</v>
      </c>
      <c r="D90" s="124">
        <v>3399</v>
      </c>
      <c r="E90" s="125">
        <v>0</v>
      </c>
      <c r="F90" s="125">
        <v>0</v>
      </c>
      <c r="G90" s="126">
        <v>0</v>
      </c>
      <c r="H90" s="126">
        <v>0</v>
      </c>
      <c r="I90" s="75">
        <v>0</v>
      </c>
      <c r="J90" s="4"/>
    </row>
    <row r="91" spans="1:10" ht="14.25">
      <c r="A91" s="12">
        <v>3313</v>
      </c>
      <c r="B91" s="13">
        <v>5041</v>
      </c>
      <c r="C91" s="14" t="s">
        <v>83</v>
      </c>
      <c r="D91" s="124">
        <v>31</v>
      </c>
      <c r="E91" s="125">
        <v>395.67</v>
      </c>
      <c r="F91" s="125">
        <v>0</v>
      </c>
      <c r="G91" s="126">
        <v>0</v>
      </c>
      <c r="H91" s="126">
        <v>0</v>
      </c>
      <c r="I91" s="75">
        <v>0</v>
      </c>
      <c r="J91" s="4"/>
    </row>
    <row r="92" spans="1:10" ht="14.25">
      <c r="A92" s="12">
        <v>3313</v>
      </c>
      <c r="B92" s="13">
        <v>5137</v>
      </c>
      <c r="C92" s="14" t="s">
        <v>143</v>
      </c>
      <c r="D92" s="124">
        <v>0</v>
      </c>
      <c r="E92" s="125">
        <v>97</v>
      </c>
      <c r="F92" s="125">
        <v>0</v>
      </c>
      <c r="G92" s="126">
        <v>0</v>
      </c>
      <c r="H92" s="126">
        <v>0</v>
      </c>
      <c r="I92" s="75">
        <v>0</v>
      </c>
      <c r="J92" s="4"/>
    </row>
    <row r="93" spans="1:10" ht="14.25">
      <c r="A93" s="12">
        <v>3313</v>
      </c>
      <c r="B93" s="13">
        <v>5139</v>
      </c>
      <c r="C93" s="14" t="s">
        <v>55</v>
      </c>
      <c r="D93" s="124">
        <v>971</v>
      </c>
      <c r="E93" s="125">
        <v>0</v>
      </c>
      <c r="F93" s="125">
        <v>0</v>
      </c>
      <c r="G93" s="126">
        <v>5000</v>
      </c>
      <c r="H93" s="126">
        <v>4500</v>
      </c>
      <c r="I93" s="75">
        <v>5000</v>
      </c>
      <c r="J93" s="4"/>
    </row>
    <row r="94" spans="1:10" ht="14.25">
      <c r="A94" s="12">
        <v>3313</v>
      </c>
      <c r="B94" s="13">
        <v>5153</v>
      </c>
      <c r="C94" s="14" t="s">
        <v>6</v>
      </c>
      <c r="D94" s="124">
        <v>111167.98</v>
      </c>
      <c r="E94" s="125">
        <v>90912.93</v>
      </c>
      <c r="F94" s="125">
        <v>0</v>
      </c>
      <c r="G94" s="126">
        <v>300000</v>
      </c>
      <c r="H94" s="126">
        <v>0</v>
      </c>
      <c r="I94" s="75">
        <v>0</v>
      </c>
      <c r="J94" s="4"/>
    </row>
    <row r="95" spans="1:10" ht="14.25">
      <c r="A95" s="12">
        <v>3313</v>
      </c>
      <c r="B95" s="13">
        <v>5164</v>
      </c>
      <c r="C95" s="14" t="s">
        <v>111</v>
      </c>
      <c r="D95" s="124">
        <v>0</v>
      </c>
      <c r="E95" s="125">
        <v>0</v>
      </c>
      <c r="F95" s="125">
        <v>3524</v>
      </c>
      <c r="G95" s="126">
        <v>0</v>
      </c>
      <c r="H95" s="126">
        <v>3600</v>
      </c>
      <c r="I95" s="75">
        <v>0</v>
      </c>
      <c r="J95" s="4"/>
    </row>
    <row r="96" spans="1:10" ht="14.25">
      <c r="A96" s="12">
        <v>3313</v>
      </c>
      <c r="B96" s="13">
        <v>5169</v>
      </c>
      <c r="C96" s="14" t="s">
        <v>53</v>
      </c>
      <c r="D96" s="124">
        <v>0</v>
      </c>
      <c r="E96" s="125">
        <v>5445</v>
      </c>
      <c r="F96" s="125">
        <v>0</v>
      </c>
      <c r="G96" s="126">
        <v>15000</v>
      </c>
      <c r="H96" s="126">
        <v>11400</v>
      </c>
      <c r="I96" s="75">
        <v>15000</v>
      </c>
      <c r="J96" s="4"/>
    </row>
    <row r="97" spans="1:10" ht="14.25">
      <c r="A97" s="12">
        <v>3313</v>
      </c>
      <c r="B97" s="13">
        <v>5171</v>
      </c>
      <c r="C97" s="14" t="s">
        <v>284</v>
      </c>
      <c r="D97" s="124">
        <v>120423</v>
      </c>
      <c r="E97" s="125">
        <v>0</v>
      </c>
      <c r="F97" s="125">
        <v>0</v>
      </c>
      <c r="G97" s="126">
        <v>25000</v>
      </c>
      <c r="H97" s="126">
        <v>25000</v>
      </c>
      <c r="I97" s="75">
        <v>25000</v>
      </c>
      <c r="J97" s="4"/>
    </row>
    <row r="98" spans="1:10" ht="15">
      <c r="A98" s="15"/>
      <c r="B98" s="16"/>
      <c r="C98" s="17" t="s">
        <v>1</v>
      </c>
      <c r="D98" s="127">
        <f aca="true" t="shared" si="12" ref="D98:I98">SUM(D87:D97)</f>
        <v>283133.93</v>
      </c>
      <c r="E98" s="128">
        <f t="shared" si="12"/>
        <v>96850.59999999999</v>
      </c>
      <c r="F98" s="128">
        <f t="shared" si="12"/>
        <v>4024</v>
      </c>
      <c r="G98" s="129">
        <f t="shared" si="12"/>
        <v>345000</v>
      </c>
      <c r="H98" s="129">
        <f t="shared" si="12"/>
        <v>45000</v>
      </c>
      <c r="I98" s="76">
        <f t="shared" si="12"/>
        <v>45000</v>
      </c>
      <c r="J98" s="4"/>
    </row>
    <row r="99" spans="1:10" ht="15">
      <c r="A99" s="9"/>
      <c r="B99" s="25"/>
      <c r="C99" s="24" t="s">
        <v>17</v>
      </c>
      <c r="D99" s="118"/>
      <c r="E99" s="119"/>
      <c r="F99" s="119"/>
      <c r="G99" s="141"/>
      <c r="H99" s="141"/>
      <c r="I99" s="79"/>
      <c r="J99" s="4"/>
    </row>
    <row r="100" spans="1:10" ht="14.25">
      <c r="A100" s="12">
        <v>3314</v>
      </c>
      <c r="B100" s="13">
        <v>5011</v>
      </c>
      <c r="C100" s="14" t="s">
        <v>2</v>
      </c>
      <c r="D100" s="124">
        <v>224163</v>
      </c>
      <c r="E100" s="125">
        <v>250209</v>
      </c>
      <c r="F100" s="125">
        <v>233097</v>
      </c>
      <c r="G100" s="126">
        <v>350000</v>
      </c>
      <c r="H100" s="126">
        <v>340000</v>
      </c>
      <c r="I100" s="75">
        <v>400000</v>
      </c>
      <c r="J100" s="4"/>
    </row>
    <row r="101" spans="1:10" ht="14.25">
      <c r="A101" s="12">
        <v>3314</v>
      </c>
      <c r="B101" s="13">
        <v>5021</v>
      </c>
      <c r="C101" s="14" t="s">
        <v>87</v>
      </c>
      <c r="D101" s="124">
        <v>29430</v>
      </c>
      <c r="E101" s="125">
        <v>24797</v>
      </c>
      <c r="F101" s="125">
        <v>35713</v>
      </c>
      <c r="G101" s="126">
        <v>30000</v>
      </c>
      <c r="H101" s="126">
        <v>40000</v>
      </c>
      <c r="I101" s="75">
        <v>30000</v>
      </c>
      <c r="J101" s="4"/>
    </row>
    <row r="102" spans="1:10" ht="14.25">
      <c r="A102" s="12">
        <v>3314</v>
      </c>
      <c r="B102" s="13">
        <v>5031</v>
      </c>
      <c r="C102" s="14" t="s">
        <v>3</v>
      </c>
      <c r="D102" s="124">
        <v>55592.43</v>
      </c>
      <c r="E102" s="125">
        <v>57528.82</v>
      </c>
      <c r="F102" s="125">
        <v>56902.86</v>
      </c>
      <c r="G102" s="126">
        <f>CEILING(G100*0.25,1000)</f>
        <v>88000</v>
      </c>
      <c r="H102" s="126">
        <v>88000</v>
      </c>
      <c r="I102" s="75">
        <f>CEILING(I100*0.25,1000)</f>
        <v>100000</v>
      </c>
      <c r="J102" s="4"/>
    </row>
    <row r="103" spans="1:10" ht="14.25">
      <c r="A103" s="12">
        <v>3314</v>
      </c>
      <c r="B103" s="13">
        <v>5032</v>
      </c>
      <c r="C103" s="14" t="s">
        <v>95</v>
      </c>
      <c r="D103" s="124">
        <v>20174</v>
      </c>
      <c r="E103" s="125">
        <v>22517</v>
      </c>
      <c r="F103" s="125">
        <v>20649</v>
      </c>
      <c r="G103" s="126">
        <f>CEILING(G100*0.09,1000)</f>
        <v>32000</v>
      </c>
      <c r="H103" s="126">
        <v>32000</v>
      </c>
      <c r="I103" s="75">
        <f>CEILING(I100*0.09,1000)</f>
        <v>36000</v>
      </c>
      <c r="J103" s="4"/>
    </row>
    <row r="104" spans="1:10" ht="14.25">
      <c r="A104" s="12">
        <v>3314</v>
      </c>
      <c r="B104" s="13">
        <v>5133</v>
      </c>
      <c r="C104" s="14" t="s">
        <v>99</v>
      </c>
      <c r="D104" s="124">
        <v>0</v>
      </c>
      <c r="E104" s="125">
        <v>0</v>
      </c>
      <c r="F104" s="125">
        <v>0</v>
      </c>
      <c r="G104" s="126">
        <v>1000</v>
      </c>
      <c r="H104" s="126">
        <v>1000</v>
      </c>
      <c r="I104" s="75">
        <v>1000</v>
      </c>
      <c r="J104" s="4"/>
    </row>
    <row r="105" spans="1:10" ht="14.25">
      <c r="A105" s="12">
        <v>3314</v>
      </c>
      <c r="B105" s="13">
        <v>5136</v>
      </c>
      <c r="C105" s="14" t="s">
        <v>100</v>
      </c>
      <c r="D105" s="124">
        <v>53750</v>
      </c>
      <c r="E105" s="125">
        <v>54215</v>
      </c>
      <c r="F105" s="125">
        <v>49765</v>
      </c>
      <c r="G105" s="126">
        <v>60000</v>
      </c>
      <c r="H105" s="126">
        <v>60000</v>
      </c>
      <c r="I105" s="75">
        <v>60000</v>
      </c>
      <c r="J105" s="4"/>
    </row>
    <row r="106" spans="1:10" ht="14.25">
      <c r="A106" s="12">
        <v>3314</v>
      </c>
      <c r="B106" s="13">
        <v>5137</v>
      </c>
      <c r="C106" s="14" t="s">
        <v>143</v>
      </c>
      <c r="D106" s="124">
        <v>60220.87</v>
      </c>
      <c r="E106" s="125">
        <v>0</v>
      </c>
      <c r="F106" s="125">
        <v>6465.79</v>
      </c>
      <c r="G106" s="126">
        <v>0</v>
      </c>
      <c r="H106" s="126">
        <v>6500</v>
      </c>
      <c r="I106" s="75">
        <v>0</v>
      </c>
      <c r="J106" s="4"/>
    </row>
    <row r="107" spans="1:10" ht="14.25">
      <c r="A107" s="12">
        <v>3314</v>
      </c>
      <c r="B107" s="13">
        <v>5138</v>
      </c>
      <c r="C107" s="14" t="s">
        <v>48</v>
      </c>
      <c r="D107" s="124">
        <v>15585.4</v>
      </c>
      <c r="E107" s="125">
        <v>24401.2</v>
      </c>
      <c r="F107" s="125">
        <v>9914</v>
      </c>
      <c r="G107" s="126">
        <v>30000</v>
      </c>
      <c r="H107" s="126">
        <v>22500</v>
      </c>
      <c r="I107" s="75">
        <v>30000</v>
      </c>
      <c r="J107" s="4"/>
    </row>
    <row r="108" spans="1:10" ht="14.25">
      <c r="A108" s="12">
        <v>3314</v>
      </c>
      <c r="B108" s="13">
        <v>5139</v>
      </c>
      <c r="C108" s="14" t="s">
        <v>55</v>
      </c>
      <c r="D108" s="124">
        <v>9518.74</v>
      </c>
      <c r="E108" s="125">
        <v>2254.24</v>
      </c>
      <c r="F108" s="125">
        <v>5356.64</v>
      </c>
      <c r="G108" s="126">
        <v>10000</v>
      </c>
      <c r="H108" s="126">
        <v>10000</v>
      </c>
      <c r="I108" s="75">
        <v>10000</v>
      </c>
      <c r="J108" s="4"/>
    </row>
    <row r="109" spans="1:10" ht="14.25">
      <c r="A109" s="12">
        <v>3314</v>
      </c>
      <c r="B109" s="13">
        <v>5151</v>
      </c>
      <c r="C109" s="14" t="s">
        <v>4</v>
      </c>
      <c r="D109" s="124">
        <v>208</v>
      </c>
      <c r="E109" s="125">
        <v>378</v>
      </c>
      <c r="F109" s="125">
        <v>352</v>
      </c>
      <c r="G109" s="126">
        <v>1000</v>
      </c>
      <c r="H109" s="126">
        <v>1000</v>
      </c>
      <c r="I109" s="75">
        <v>1000</v>
      </c>
      <c r="J109" s="4"/>
    </row>
    <row r="110" spans="1:10" ht="14.25">
      <c r="A110" s="12">
        <v>3314</v>
      </c>
      <c r="B110" s="13">
        <v>5154</v>
      </c>
      <c r="C110" s="14" t="s">
        <v>245</v>
      </c>
      <c r="D110" s="124">
        <v>54738.01</v>
      </c>
      <c r="E110" s="125">
        <v>52710.12</v>
      </c>
      <c r="F110" s="125">
        <v>42498.41</v>
      </c>
      <c r="G110" s="126">
        <v>110000</v>
      </c>
      <c r="H110" s="126">
        <v>110000</v>
      </c>
      <c r="I110" s="75">
        <v>110000</v>
      </c>
      <c r="J110" s="4"/>
    </row>
    <row r="111" spans="1:10" ht="14.25">
      <c r="A111" s="12">
        <v>3314</v>
      </c>
      <c r="B111" s="13">
        <v>5162</v>
      </c>
      <c r="C111" s="14" t="s">
        <v>108</v>
      </c>
      <c r="D111" s="124">
        <v>9913.43</v>
      </c>
      <c r="E111" s="125">
        <v>3163.74</v>
      </c>
      <c r="F111" s="125">
        <v>1910.29</v>
      </c>
      <c r="G111" s="126">
        <v>5000</v>
      </c>
      <c r="H111" s="126">
        <v>5000</v>
      </c>
      <c r="I111" s="75">
        <v>5000</v>
      </c>
      <c r="J111" s="4"/>
    </row>
    <row r="112" spans="1:10" ht="14.25">
      <c r="A112" s="12">
        <v>3314</v>
      </c>
      <c r="B112" s="13">
        <v>5167</v>
      </c>
      <c r="C112" s="14" t="s">
        <v>113</v>
      </c>
      <c r="D112" s="124">
        <v>0</v>
      </c>
      <c r="E112" s="125">
        <v>0</v>
      </c>
      <c r="F112" s="125">
        <v>0</v>
      </c>
      <c r="G112" s="126">
        <v>1000</v>
      </c>
      <c r="H112" s="126">
        <v>1000</v>
      </c>
      <c r="I112" s="75">
        <v>2000</v>
      </c>
      <c r="J112" s="4"/>
    </row>
    <row r="113" spans="1:10" ht="14.25">
      <c r="A113" s="12">
        <v>3314</v>
      </c>
      <c r="B113" s="13">
        <v>5168</v>
      </c>
      <c r="C113" s="14" t="s">
        <v>89</v>
      </c>
      <c r="D113" s="124">
        <v>11979</v>
      </c>
      <c r="E113" s="125">
        <v>5590.2</v>
      </c>
      <c r="F113" s="125">
        <v>5172.75</v>
      </c>
      <c r="G113" s="126">
        <v>7000</v>
      </c>
      <c r="H113" s="126">
        <v>7000</v>
      </c>
      <c r="I113" s="75">
        <v>7000</v>
      </c>
      <c r="J113" s="4"/>
    </row>
    <row r="114" spans="1:10" ht="14.25">
      <c r="A114" s="12">
        <v>3314</v>
      </c>
      <c r="B114" s="13">
        <v>5169</v>
      </c>
      <c r="C114" s="14" t="s">
        <v>256</v>
      </c>
      <c r="D114" s="124">
        <v>5332.75</v>
      </c>
      <c r="E114" s="125">
        <v>6707.83</v>
      </c>
      <c r="F114" s="125">
        <v>11149.31</v>
      </c>
      <c r="G114" s="126">
        <v>20000</v>
      </c>
      <c r="H114" s="126">
        <v>20000</v>
      </c>
      <c r="I114" s="75">
        <v>20000</v>
      </c>
      <c r="J114" s="4"/>
    </row>
    <row r="115" spans="1:10" ht="14.25">
      <c r="A115" s="12">
        <v>3314</v>
      </c>
      <c r="B115" s="13">
        <v>5171</v>
      </c>
      <c r="C115" s="14" t="s">
        <v>234</v>
      </c>
      <c r="D115" s="124">
        <v>0</v>
      </c>
      <c r="E115" s="125">
        <v>0</v>
      </c>
      <c r="F115" s="125">
        <v>0</v>
      </c>
      <c r="G115" s="126">
        <v>5000</v>
      </c>
      <c r="H115" s="126">
        <v>5000</v>
      </c>
      <c r="I115" s="75">
        <v>5000</v>
      </c>
      <c r="J115" s="4"/>
    </row>
    <row r="116" spans="1:10" ht="14.25">
      <c r="A116" s="12">
        <v>3314</v>
      </c>
      <c r="B116" s="13">
        <v>5173</v>
      </c>
      <c r="C116" s="14" t="s">
        <v>8</v>
      </c>
      <c r="D116" s="124">
        <v>163</v>
      </c>
      <c r="E116" s="125">
        <v>127</v>
      </c>
      <c r="F116" s="125">
        <v>352</v>
      </c>
      <c r="G116" s="126">
        <v>1000</v>
      </c>
      <c r="H116" s="126">
        <v>1000</v>
      </c>
      <c r="I116" s="75">
        <v>1000</v>
      </c>
      <c r="J116" s="4"/>
    </row>
    <row r="117" spans="1:10" ht="14.25">
      <c r="A117" s="12">
        <v>3314</v>
      </c>
      <c r="B117" s="13">
        <v>5175</v>
      </c>
      <c r="C117" s="14" t="s">
        <v>10</v>
      </c>
      <c r="D117" s="124">
        <v>0</v>
      </c>
      <c r="E117" s="125">
        <v>135</v>
      </c>
      <c r="F117" s="125">
        <v>618</v>
      </c>
      <c r="G117" s="126">
        <v>1000</v>
      </c>
      <c r="H117" s="126">
        <v>1000</v>
      </c>
      <c r="I117" s="75">
        <v>1000</v>
      </c>
      <c r="J117" s="4"/>
    </row>
    <row r="118" spans="1:10" ht="14.25">
      <c r="A118" s="12">
        <v>3314</v>
      </c>
      <c r="B118" s="13">
        <v>5179</v>
      </c>
      <c r="C118" s="14" t="s">
        <v>192</v>
      </c>
      <c r="D118" s="124">
        <v>0</v>
      </c>
      <c r="E118" s="125">
        <v>550</v>
      </c>
      <c r="F118" s="125">
        <v>550</v>
      </c>
      <c r="G118" s="126">
        <v>1000</v>
      </c>
      <c r="H118" s="126">
        <v>2000</v>
      </c>
      <c r="I118" s="75">
        <v>1000</v>
      </c>
      <c r="J118" s="4"/>
    </row>
    <row r="119" spans="1:10" ht="14.25">
      <c r="A119" s="12">
        <v>3314</v>
      </c>
      <c r="B119" s="13">
        <v>5194</v>
      </c>
      <c r="C119" s="14" t="s">
        <v>132</v>
      </c>
      <c r="D119" s="124">
        <v>6373</v>
      </c>
      <c r="E119" s="125">
        <v>4716</v>
      </c>
      <c r="F119" s="125">
        <v>7736</v>
      </c>
      <c r="G119" s="126">
        <v>7000</v>
      </c>
      <c r="H119" s="126">
        <v>7000</v>
      </c>
      <c r="I119" s="75">
        <v>8000</v>
      </c>
      <c r="J119" s="4"/>
    </row>
    <row r="120" spans="1:10" ht="14.25">
      <c r="A120" s="12">
        <v>3314</v>
      </c>
      <c r="B120" s="13">
        <v>5229</v>
      </c>
      <c r="C120" s="14" t="s">
        <v>116</v>
      </c>
      <c r="D120" s="124">
        <v>550</v>
      </c>
      <c r="E120" s="125">
        <v>0</v>
      </c>
      <c r="F120" s="125">
        <v>0</v>
      </c>
      <c r="G120" s="126">
        <v>0</v>
      </c>
      <c r="H120" s="126">
        <v>0</v>
      </c>
      <c r="I120" s="75">
        <v>0</v>
      </c>
      <c r="J120" s="4"/>
    </row>
    <row r="121" spans="1:10" ht="14.25">
      <c r="A121" s="12">
        <v>3314</v>
      </c>
      <c r="B121" s="13">
        <v>5424</v>
      </c>
      <c r="C121" s="14" t="s">
        <v>124</v>
      </c>
      <c r="D121" s="124">
        <v>10356</v>
      </c>
      <c r="E121" s="125">
        <v>11308</v>
      </c>
      <c r="F121" s="125">
        <v>4112</v>
      </c>
      <c r="G121" s="126">
        <v>5000</v>
      </c>
      <c r="H121" s="126">
        <v>5000</v>
      </c>
      <c r="I121" s="75">
        <v>5000</v>
      </c>
      <c r="J121" s="4"/>
    </row>
    <row r="122" spans="1:10" ht="15">
      <c r="A122" s="15"/>
      <c r="B122" s="16"/>
      <c r="C122" s="17" t="s">
        <v>1</v>
      </c>
      <c r="D122" s="127">
        <f aca="true" t="shared" si="13" ref="D122:I122">SUM(D100:D121)</f>
        <v>568047.63</v>
      </c>
      <c r="E122" s="128">
        <f t="shared" si="13"/>
        <v>521308.15</v>
      </c>
      <c r="F122" s="128">
        <f t="shared" si="13"/>
        <v>492314.04999999993</v>
      </c>
      <c r="G122" s="129">
        <f t="shared" si="13"/>
        <v>765000</v>
      </c>
      <c r="H122" s="129">
        <f t="shared" si="13"/>
        <v>765000</v>
      </c>
      <c r="I122" s="76">
        <f t="shared" si="13"/>
        <v>833000</v>
      </c>
      <c r="J122" s="4"/>
    </row>
    <row r="123" spans="1:10" ht="15">
      <c r="A123" s="99"/>
      <c r="B123" s="100"/>
      <c r="C123" s="101" t="s">
        <v>49</v>
      </c>
      <c r="D123" s="118"/>
      <c r="E123" s="119"/>
      <c r="F123" s="119"/>
      <c r="G123" s="141"/>
      <c r="H123" s="141"/>
      <c r="I123" s="79"/>
      <c r="J123" s="4"/>
    </row>
    <row r="124" spans="1:10" ht="14.25">
      <c r="A124" s="63">
        <v>3319</v>
      </c>
      <c r="B124" s="55">
        <v>5021</v>
      </c>
      <c r="C124" s="39" t="s">
        <v>264</v>
      </c>
      <c r="D124" s="124">
        <v>40200</v>
      </c>
      <c r="E124" s="125">
        <v>42513</v>
      </c>
      <c r="F124" s="125">
        <v>40120</v>
      </c>
      <c r="G124" s="126">
        <v>65000</v>
      </c>
      <c r="H124" s="126">
        <v>65000</v>
      </c>
      <c r="I124" s="75">
        <v>180000</v>
      </c>
      <c r="J124" s="4"/>
    </row>
    <row r="125" spans="1:10" ht="14.25">
      <c r="A125" s="63">
        <v>3319</v>
      </c>
      <c r="B125" s="55">
        <v>5031</v>
      </c>
      <c r="C125" s="39" t="s">
        <v>3</v>
      </c>
      <c r="D125" s="124">
        <v>0</v>
      </c>
      <c r="E125" s="125">
        <v>0</v>
      </c>
      <c r="F125" s="125">
        <v>0</v>
      </c>
      <c r="G125" s="126">
        <v>0</v>
      </c>
      <c r="H125" s="126">
        <v>0</v>
      </c>
      <c r="I125" s="75">
        <f>CEILING(150000*0.25,1000)</f>
        <v>38000</v>
      </c>
      <c r="J125" s="4"/>
    </row>
    <row r="126" spans="1:10" ht="14.25">
      <c r="A126" s="63">
        <v>3319</v>
      </c>
      <c r="B126" s="55">
        <v>5032</v>
      </c>
      <c r="C126" s="39" t="s">
        <v>95</v>
      </c>
      <c r="D126" s="124">
        <v>0</v>
      </c>
      <c r="E126" s="125">
        <v>0</v>
      </c>
      <c r="F126" s="125">
        <v>0</v>
      </c>
      <c r="G126" s="126">
        <v>0</v>
      </c>
      <c r="H126" s="126">
        <v>0</v>
      </c>
      <c r="I126" s="75">
        <f>CEILING(150000*0.09,1000)</f>
        <v>14000</v>
      </c>
      <c r="J126" s="4"/>
    </row>
    <row r="127" spans="1:10" ht="14.25">
      <c r="A127" s="63">
        <v>3319</v>
      </c>
      <c r="B127" s="55">
        <v>5133</v>
      </c>
      <c r="C127" s="39" t="s">
        <v>98</v>
      </c>
      <c r="D127" s="124">
        <v>0</v>
      </c>
      <c r="E127" s="125">
        <v>0</v>
      </c>
      <c r="F127" s="125">
        <v>0</v>
      </c>
      <c r="G127" s="126">
        <v>1000</v>
      </c>
      <c r="H127" s="126">
        <v>1000</v>
      </c>
      <c r="I127" s="75">
        <v>1000</v>
      </c>
      <c r="J127" s="4"/>
    </row>
    <row r="128" spans="1:10" ht="14.25">
      <c r="A128" s="63">
        <v>3319</v>
      </c>
      <c r="B128" s="55">
        <v>5139</v>
      </c>
      <c r="C128" s="39" t="s">
        <v>55</v>
      </c>
      <c r="D128" s="124">
        <v>3432</v>
      </c>
      <c r="E128" s="125">
        <v>2766</v>
      </c>
      <c r="F128" s="125">
        <v>2555</v>
      </c>
      <c r="G128" s="126">
        <v>5000</v>
      </c>
      <c r="H128" s="126">
        <v>5000</v>
      </c>
      <c r="I128" s="75">
        <v>5000</v>
      </c>
      <c r="J128" s="4"/>
    </row>
    <row r="129" spans="1:10" ht="14.25">
      <c r="A129" s="63">
        <v>3319</v>
      </c>
      <c r="B129" s="55">
        <v>5151</v>
      </c>
      <c r="C129" s="39" t="s">
        <v>260</v>
      </c>
      <c r="D129" s="124">
        <v>0</v>
      </c>
      <c r="E129" s="125">
        <v>0</v>
      </c>
      <c r="F129" s="125">
        <v>0</v>
      </c>
      <c r="G129" s="126">
        <v>0</v>
      </c>
      <c r="H129" s="126">
        <v>0</v>
      </c>
      <c r="I129" s="75">
        <v>30000</v>
      </c>
      <c r="J129" s="4"/>
    </row>
    <row r="130" spans="1:10" ht="14.25">
      <c r="A130" s="63">
        <v>3319</v>
      </c>
      <c r="B130" s="55">
        <v>5153</v>
      </c>
      <c r="C130" s="39" t="s">
        <v>6</v>
      </c>
      <c r="D130" s="124">
        <v>46980.58</v>
      </c>
      <c r="E130" s="125">
        <v>20762.82</v>
      </c>
      <c r="F130" s="125">
        <v>73223.26</v>
      </c>
      <c r="G130" s="126">
        <v>80000</v>
      </c>
      <c r="H130" s="126">
        <v>110000</v>
      </c>
      <c r="I130" s="75">
        <v>420000</v>
      </c>
      <c r="J130" s="4"/>
    </row>
    <row r="131" spans="1:10" ht="14.25">
      <c r="A131" s="63">
        <v>3319</v>
      </c>
      <c r="B131" s="55">
        <v>5154</v>
      </c>
      <c r="C131" s="39" t="s">
        <v>245</v>
      </c>
      <c r="D131" s="124">
        <v>11736.44</v>
      </c>
      <c r="E131" s="125">
        <v>6900.13</v>
      </c>
      <c r="F131" s="125">
        <v>9513.03</v>
      </c>
      <c r="G131" s="126">
        <v>27000</v>
      </c>
      <c r="H131" s="126">
        <v>27000</v>
      </c>
      <c r="I131" s="75">
        <v>185000</v>
      </c>
      <c r="J131" s="4"/>
    </row>
    <row r="132" spans="1:10" ht="14.25">
      <c r="A132" s="63">
        <v>3319</v>
      </c>
      <c r="B132" s="55">
        <v>5167</v>
      </c>
      <c r="C132" s="39" t="s">
        <v>113</v>
      </c>
      <c r="D132" s="124">
        <v>0</v>
      </c>
      <c r="E132" s="125">
        <v>1800</v>
      </c>
      <c r="F132" s="125">
        <v>0</v>
      </c>
      <c r="G132" s="126">
        <v>0</v>
      </c>
      <c r="H132" s="126">
        <v>0</v>
      </c>
      <c r="I132" s="75">
        <v>0</v>
      </c>
      <c r="J132" s="4"/>
    </row>
    <row r="133" spans="1:10" ht="14.25">
      <c r="A133" s="63">
        <v>3319</v>
      </c>
      <c r="B133" s="55">
        <v>5169</v>
      </c>
      <c r="C133" s="39" t="s">
        <v>261</v>
      </c>
      <c r="D133" s="124">
        <v>8524.4</v>
      </c>
      <c r="E133" s="125">
        <v>9112.82</v>
      </c>
      <c r="F133" s="125">
        <v>3604.22</v>
      </c>
      <c r="G133" s="126">
        <v>5000</v>
      </c>
      <c r="H133" s="126">
        <v>5000</v>
      </c>
      <c r="I133" s="75">
        <v>10000</v>
      </c>
      <c r="J133" s="4"/>
    </row>
    <row r="134" spans="1:10" ht="14.25">
      <c r="A134" s="63">
        <v>3319</v>
      </c>
      <c r="B134" s="55">
        <v>5171</v>
      </c>
      <c r="C134" s="39" t="s">
        <v>5</v>
      </c>
      <c r="D134" s="124">
        <v>0</v>
      </c>
      <c r="E134" s="125">
        <v>4135.78</v>
      </c>
      <c r="F134" s="125">
        <v>0</v>
      </c>
      <c r="G134" s="126">
        <v>20000</v>
      </c>
      <c r="H134" s="126">
        <v>20000</v>
      </c>
      <c r="I134" s="75">
        <v>150000</v>
      </c>
      <c r="J134" s="4"/>
    </row>
    <row r="135" spans="1:10" ht="14.25">
      <c r="A135" s="63">
        <v>3319</v>
      </c>
      <c r="B135" s="55">
        <v>5175</v>
      </c>
      <c r="C135" s="39" t="s">
        <v>202</v>
      </c>
      <c r="D135" s="124">
        <v>0</v>
      </c>
      <c r="E135" s="125">
        <v>9503</v>
      </c>
      <c r="F135" s="125">
        <v>4819</v>
      </c>
      <c r="G135" s="126">
        <v>2000</v>
      </c>
      <c r="H135" s="126">
        <v>6000</v>
      </c>
      <c r="I135" s="75">
        <v>2000</v>
      </c>
      <c r="J135" s="4"/>
    </row>
    <row r="136" spans="1:10" ht="14.25">
      <c r="A136" s="63">
        <v>3319</v>
      </c>
      <c r="B136" s="55">
        <v>5194</v>
      </c>
      <c r="C136" s="39" t="s">
        <v>203</v>
      </c>
      <c r="D136" s="124">
        <v>6802</v>
      </c>
      <c r="E136" s="125">
        <v>10269</v>
      </c>
      <c r="F136" s="125">
        <v>1602</v>
      </c>
      <c r="G136" s="126">
        <v>6000</v>
      </c>
      <c r="H136" s="126">
        <v>6000</v>
      </c>
      <c r="I136" s="75">
        <v>6000</v>
      </c>
      <c r="J136" s="4"/>
    </row>
    <row r="137" spans="1:10" ht="14.25">
      <c r="A137" s="63">
        <v>3319</v>
      </c>
      <c r="B137" s="55">
        <v>5901</v>
      </c>
      <c r="C137" s="39" t="s">
        <v>233</v>
      </c>
      <c r="D137" s="124">
        <v>0</v>
      </c>
      <c r="E137" s="125">
        <v>0</v>
      </c>
      <c r="F137" s="125">
        <v>0</v>
      </c>
      <c r="G137" s="126">
        <v>50000</v>
      </c>
      <c r="H137" s="126">
        <v>46000</v>
      </c>
      <c r="I137" s="75">
        <v>50000</v>
      </c>
      <c r="J137" s="4"/>
    </row>
    <row r="138" spans="1:10" ht="15">
      <c r="A138" s="102"/>
      <c r="B138" s="103"/>
      <c r="C138" s="104" t="s">
        <v>1</v>
      </c>
      <c r="D138" s="127">
        <f aca="true" t="shared" si="14" ref="D138:I138">SUM(D124:D137)</f>
        <v>117675.42</v>
      </c>
      <c r="E138" s="128">
        <f t="shared" si="14"/>
        <v>107762.55000000002</v>
      </c>
      <c r="F138" s="128">
        <f t="shared" si="14"/>
        <v>135436.51</v>
      </c>
      <c r="G138" s="129">
        <f t="shared" si="14"/>
        <v>261000</v>
      </c>
      <c r="H138" s="129">
        <f t="shared" si="14"/>
        <v>291000</v>
      </c>
      <c r="I138" s="76">
        <f t="shared" si="14"/>
        <v>1091000</v>
      </c>
      <c r="J138" s="4"/>
    </row>
    <row r="139" spans="1:10" ht="30">
      <c r="A139" s="9"/>
      <c r="B139" s="25"/>
      <c r="C139" s="24" t="s">
        <v>170</v>
      </c>
      <c r="D139" s="118"/>
      <c r="E139" s="119"/>
      <c r="F139" s="119"/>
      <c r="G139" s="141"/>
      <c r="H139" s="141"/>
      <c r="I139" s="79"/>
      <c r="J139" s="4"/>
    </row>
    <row r="140" spans="1:10" ht="14.25">
      <c r="A140" s="12">
        <v>3329</v>
      </c>
      <c r="B140" s="13">
        <v>5171</v>
      </c>
      <c r="C140" s="14" t="s">
        <v>285</v>
      </c>
      <c r="D140" s="124">
        <v>0</v>
      </c>
      <c r="E140" s="125">
        <v>0</v>
      </c>
      <c r="F140" s="125">
        <v>0</v>
      </c>
      <c r="G140" s="126">
        <v>0</v>
      </c>
      <c r="H140" s="126">
        <v>0</v>
      </c>
      <c r="I140" s="75">
        <v>80000</v>
      </c>
      <c r="J140" s="54"/>
    </row>
    <row r="141" spans="1:10" ht="15">
      <c r="A141" s="15"/>
      <c r="B141" s="16"/>
      <c r="C141" s="17" t="s">
        <v>1</v>
      </c>
      <c r="D141" s="127">
        <f aca="true" t="shared" si="15" ref="D141:I141">SUM(D140:D140)</f>
        <v>0</v>
      </c>
      <c r="E141" s="128">
        <f t="shared" si="15"/>
        <v>0</v>
      </c>
      <c r="F141" s="128">
        <f t="shared" si="15"/>
        <v>0</v>
      </c>
      <c r="G141" s="129">
        <f t="shared" si="15"/>
        <v>0</v>
      </c>
      <c r="H141" s="129">
        <f t="shared" si="15"/>
        <v>0</v>
      </c>
      <c r="I141" s="76">
        <f t="shared" si="15"/>
        <v>80000</v>
      </c>
      <c r="J141" s="4"/>
    </row>
    <row r="142" spans="1:10" ht="15">
      <c r="A142" s="9"/>
      <c r="B142" s="25"/>
      <c r="C142" s="24" t="s">
        <v>18</v>
      </c>
      <c r="D142" s="118"/>
      <c r="E142" s="119"/>
      <c r="F142" s="119"/>
      <c r="G142" s="145"/>
      <c r="H142" s="145"/>
      <c r="I142" s="81"/>
      <c r="J142" s="4"/>
    </row>
    <row r="143" spans="1:10" ht="28.5">
      <c r="A143" s="12">
        <v>3330</v>
      </c>
      <c r="B143" s="13">
        <v>5223</v>
      </c>
      <c r="C143" s="34" t="s">
        <v>286</v>
      </c>
      <c r="D143" s="124">
        <v>0</v>
      </c>
      <c r="E143" s="125">
        <v>0</v>
      </c>
      <c r="F143" s="125">
        <v>150000</v>
      </c>
      <c r="G143" s="146">
        <v>150000</v>
      </c>
      <c r="H143" s="146">
        <v>150000</v>
      </c>
      <c r="I143" s="82">
        <v>300000</v>
      </c>
      <c r="J143" s="4"/>
    </row>
    <row r="144" spans="1:10" ht="15">
      <c r="A144" s="15"/>
      <c r="B144" s="16"/>
      <c r="C144" s="17" t="s">
        <v>1</v>
      </c>
      <c r="D144" s="127">
        <f aca="true" t="shared" si="16" ref="D144:I144">SUM(D143)</f>
        <v>0</v>
      </c>
      <c r="E144" s="128">
        <f t="shared" si="16"/>
        <v>0</v>
      </c>
      <c r="F144" s="128">
        <f t="shared" si="16"/>
        <v>150000</v>
      </c>
      <c r="G144" s="147">
        <f t="shared" si="16"/>
        <v>150000</v>
      </c>
      <c r="H144" s="147">
        <f t="shared" si="16"/>
        <v>150000</v>
      </c>
      <c r="I144" s="83">
        <f t="shared" si="16"/>
        <v>300000</v>
      </c>
      <c r="J144" s="4"/>
    </row>
    <row r="145" spans="1:10" ht="15">
      <c r="A145" s="9"/>
      <c r="B145" s="25"/>
      <c r="C145" s="24" t="s">
        <v>19</v>
      </c>
      <c r="D145" s="118"/>
      <c r="E145" s="119"/>
      <c r="F145" s="119"/>
      <c r="G145" s="141"/>
      <c r="H145" s="141"/>
      <c r="I145" s="79"/>
      <c r="J145" s="4"/>
    </row>
    <row r="146" spans="1:10" ht="14.25">
      <c r="A146" s="12">
        <v>3341</v>
      </c>
      <c r="B146" s="13">
        <v>5021</v>
      </c>
      <c r="C146" s="14" t="s">
        <v>239</v>
      </c>
      <c r="D146" s="121">
        <v>495732</v>
      </c>
      <c r="E146" s="122">
        <v>490536</v>
      </c>
      <c r="F146" s="122">
        <v>346690</v>
      </c>
      <c r="G146" s="126">
        <v>550000</v>
      </c>
      <c r="H146" s="126">
        <v>550000</v>
      </c>
      <c r="I146" s="75">
        <v>600000</v>
      </c>
      <c r="J146" s="4"/>
    </row>
    <row r="147" spans="1:10" ht="14.25">
      <c r="A147" s="12">
        <v>3341</v>
      </c>
      <c r="B147" s="13">
        <v>5136</v>
      </c>
      <c r="C147" s="14" t="s">
        <v>100</v>
      </c>
      <c r="D147" s="121">
        <v>1989</v>
      </c>
      <c r="E147" s="122">
        <v>790</v>
      </c>
      <c r="F147" s="122">
        <v>0</v>
      </c>
      <c r="G147" s="126">
        <v>2000</v>
      </c>
      <c r="H147" s="126">
        <v>2000</v>
      </c>
      <c r="I147" s="75">
        <v>2000</v>
      </c>
      <c r="J147" s="4"/>
    </row>
    <row r="148" spans="1:10" ht="14.25">
      <c r="A148" s="12">
        <v>3341</v>
      </c>
      <c r="B148" s="13">
        <v>5137</v>
      </c>
      <c r="C148" s="14" t="s">
        <v>102</v>
      </c>
      <c r="D148" s="121">
        <v>26838</v>
      </c>
      <c r="E148" s="122">
        <v>41955</v>
      </c>
      <c r="F148" s="122">
        <v>35680</v>
      </c>
      <c r="G148" s="126">
        <v>50000</v>
      </c>
      <c r="H148" s="126">
        <v>50000</v>
      </c>
      <c r="I148" s="75">
        <v>50000</v>
      </c>
      <c r="J148" s="4"/>
    </row>
    <row r="149" spans="1:10" ht="14.25">
      <c r="A149" s="12">
        <v>3341</v>
      </c>
      <c r="B149" s="13">
        <v>5139</v>
      </c>
      <c r="C149" s="14" t="s">
        <v>55</v>
      </c>
      <c r="D149" s="121">
        <v>92754</v>
      </c>
      <c r="E149" s="122">
        <v>55303</v>
      </c>
      <c r="F149" s="122">
        <v>45675</v>
      </c>
      <c r="G149" s="126">
        <v>60000</v>
      </c>
      <c r="H149" s="126">
        <v>60000</v>
      </c>
      <c r="I149" s="75">
        <v>60000</v>
      </c>
      <c r="J149" s="4"/>
    </row>
    <row r="150" spans="1:10" ht="14.25">
      <c r="A150" s="12">
        <v>3341</v>
      </c>
      <c r="B150" s="13">
        <v>5162</v>
      </c>
      <c r="C150" s="14" t="s">
        <v>108</v>
      </c>
      <c r="D150" s="121">
        <v>8400.68</v>
      </c>
      <c r="E150" s="122">
        <v>11075.41</v>
      </c>
      <c r="F150" s="122">
        <v>8496.45</v>
      </c>
      <c r="G150" s="126">
        <v>10000</v>
      </c>
      <c r="H150" s="126">
        <v>10000</v>
      </c>
      <c r="I150" s="75">
        <v>10000</v>
      </c>
      <c r="J150" s="4"/>
    </row>
    <row r="151" spans="1:10" ht="14.25">
      <c r="A151" s="12">
        <v>3341</v>
      </c>
      <c r="B151" s="13">
        <v>5168</v>
      </c>
      <c r="C151" s="14" t="s">
        <v>89</v>
      </c>
      <c r="D151" s="121">
        <v>0</v>
      </c>
      <c r="E151" s="122">
        <v>3509</v>
      </c>
      <c r="F151" s="122">
        <v>3509</v>
      </c>
      <c r="G151" s="126">
        <v>0</v>
      </c>
      <c r="H151" s="126">
        <v>3600</v>
      </c>
      <c r="I151" s="75">
        <v>4000</v>
      </c>
      <c r="J151" s="4"/>
    </row>
    <row r="152" spans="1:10" ht="14.25">
      <c r="A152" s="12">
        <v>3341</v>
      </c>
      <c r="B152" s="13">
        <v>5169</v>
      </c>
      <c r="C152" s="14" t="s">
        <v>240</v>
      </c>
      <c r="D152" s="121">
        <v>5677</v>
      </c>
      <c r="E152" s="122">
        <v>23010</v>
      </c>
      <c r="F152" s="122">
        <v>42365</v>
      </c>
      <c r="G152" s="126">
        <v>10000</v>
      </c>
      <c r="H152" s="126">
        <v>6400</v>
      </c>
      <c r="I152" s="75">
        <v>20000</v>
      </c>
      <c r="J152" s="4"/>
    </row>
    <row r="153" spans="1:10" ht="14.25">
      <c r="A153" s="12">
        <v>3341</v>
      </c>
      <c r="B153" s="13">
        <v>5171</v>
      </c>
      <c r="C153" s="14" t="s">
        <v>5</v>
      </c>
      <c r="D153" s="121">
        <v>10286</v>
      </c>
      <c r="E153" s="122">
        <v>32490.47</v>
      </c>
      <c r="F153" s="122">
        <v>0</v>
      </c>
      <c r="G153" s="126">
        <v>10000</v>
      </c>
      <c r="H153" s="126">
        <v>10000</v>
      </c>
      <c r="I153" s="75">
        <v>10000</v>
      </c>
      <c r="J153" s="4"/>
    </row>
    <row r="154" spans="1:10" ht="14.25">
      <c r="A154" s="12">
        <v>3341</v>
      </c>
      <c r="B154" s="13">
        <v>5172</v>
      </c>
      <c r="C154" s="14" t="s">
        <v>60</v>
      </c>
      <c r="D154" s="121">
        <v>9778</v>
      </c>
      <c r="E154" s="122">
        <v>0</v>
      </c>
      <c r="F154" s="122">
        <v>6290</v>
      </c>
      <c r="G154" s="126">
        <v>10000</v>
      </c>
      <c r="H154" s="126">
        <v>10000</v>
      </c>
      <c r="I154" s="75">
        <v>10000</v>
      </c>
      <c r="J154" s="4"/>
    </row>
    <row r="155" spans="1:10" ht="14.25">
      <c r="A155" s="12">
        <v>3341</v>
      </c>
      <c r="B155" s="13">
        <v>6121</v>
      </c>
      <c r="C155" s="14" t="s">
        <v>232</v>
      </c>
      <c r="D155" s="121">
        <v>10360.18</v>
      </c>
      <c r="E155" s="122">
        <v>0</v>
      </c>
      <c r="F155" s="122">
        <v>0</v>
      </c>
      <c r="G155" s="126">
        <v>0</v>
      </c>
      <c r="H155" s="126">
        <v>0</v>
      </c>
      <c r="I155" s="75">
        <v>0</v>
      </c>
      <c r="J155" s="4"/>
    </row>
    <row r="156" spans="1:10" ht="14.25">
      <c r="A156" s="12">
        <v>3341</v>
      </c>
      <c r="B156" s="13">
        <v>6122</v>
      </c>
      <c r="C156" s="14" t="s">
        <v>137</v>
      </c>
      <c r="D156" s="121">
        <v>48452</v>
      </c>
      <c r="E156" s="122">
        <v>0</v>
      </c>
      <c r="F156" s="122">
        <v>0</v>
      </c>
      <c r="G156" s="126">
        <v>0</v>
      </c>
      <c r="H156" s="126">
        <v>0</v>
      </c>
      <c r="I156" s="75">
        <v>0</v>
      </c>
      <c r="J156" s="4"/>
    </row>
    <row r="157" spans="1:10" s="3" customFormat="1" ht="14.25">
      <c r="A157" s="6" t="s">
        <v>56</v>
      </c>
      <c r="B157" s="2">
        <v>0</v>
      </c>
      <c r="C157" s="5" t="s">
        <v>58</v>
      </c>
      <c r="D157" s="121">
        <f aca="true" t="shared" si="17" ref="D157:I157">SUM(D146:D156)</f>
        <v>710266.8600000001</v>
      </c>
      <c r="E157" s="122">
        <f t="shared" si="17"/>
        <v>658668.88</v>
      </c>
      <c r="F157" s="122">
        <f t="shared" si="17"/>
        <v>488705.45</v>
      </c>
      <c r="G157" s="148">
        <f t="shared" si="17"/>
        <v>702000</v>
      </c>
      <c r="H157" s="148">
        <f t="shared" si="17"/>
        <v>702000</v>
      </c>
      <c r="I157" s="84">
        <f t="shared" si="17"/>
        <v>766000</v>
      </c>
      <c r="J157" s="45"/>
    </row>
    <row r="158" spans="1:10" s="3" customFormat="1" ht="4.5" customHeight="1">
      <c r="A158" s="6"/>
      <c r="B158" s="2"/>
      <c r="C158" s="5"/>
      <c r="D158" s="121"/>
      <c r="E158" s="122"/>
      <c r="F158" s="122"/>
      <c r="G158" s="148"/>
      <c r="H158" s="148"/>
      <c r="I158" s="84"/>
      <c r="J158" s="45"/>
    </row>
    <row r="159" spans="1:10" ht="14.25">
      <c r="A159" s="40">
        <v>3341</v>
      </c>
      <c r="B159" s="41">
        <v>5021</v>
      </c>
      <c r="C159" s="42" t="s">
        <v>54</v>
      </c>
      <c r="D159" s="149">
        <v>30360</v>
      </c>
      <c r="E159" s="150">
        <v>25300</v>
      </c>
      <c r="F159" s="150">
        <v>19360</v>
      </c>
      <c r="G159" s="151">
        <v>20000</v>
      </c>
      <c r="H159" s="151">
        <v>20000</v>
      </c>
      <c r="I159" s="95">
        <v>20000</v>
      </c>
      <c r="J159" s="4"/>
    </row>
    <row r="160" spans="1:10" ht="27">
      <c r="A160" s="40">
        <v>3341</v>
      </c>
      <c r="B160" s="41">
        <v>5042</v>
      </c>
      <c r="C160" s="42" t="s">
        <v>193</v>
      </c>
      <c r="D160" s="149">
        <v>0</v>
      </c>
      <c r="E160" s="150">
        <v>48896.1</v>
      </c>
      <c r="F160" s="150">
        <v>0</v>
      </c>
      <c r="G160" s="151">
        <v>50000</v>
      </c>
      <c r="H160" s="151">
        <v>50000</v>
      </c>
      <c r="I160" s="95">
        <v>50000</v>
      </c>
      <c r="J160" s="4"/>
    </row>
    <row r="161" spans="1:10" ht="14.25">
      <c r="A161" s="40">
        <v>3341</v>
      </c>
      <c r="B161" s="41">
        <v>5139</v>
      </c>
      <c r="C161" s="42" t="s">
        <v>55</v>
      </c>
      <c r="D161" s="149">
        <v>3691</v>
      </c>
      <c r="E161" s="150">
        <v>2099</v>
      </c>
      <c r="F161" s="150">
        <v>1926.32</v>
      </c>
      <c r="G161" s="151">
        <v>5000</v>
      </c>
      <c r="H161" s="151">
        <v>5000</v>
      </c>
      <c r="I161" s="95">
        <v>5000</v>
      </c>
      <c r="J161" s="4"/>
    </row>
    <row r="162" spans="1:10" ht="14.25">
      <c r="A162" s="40">
        <v>3341</v>
      </c>
      <c r="B162" s="41">
        <v>5154</v>
      </c>
      <c r="C162" s="42" t="s">
        <v>185</v>
      </c>
      <c r="D162" s="149">
        <v>16068.73</v>
      </c>
      <c r="E162" s="150">
        <v>16325.79</v>
      </c>
      <c r="F162" s="150">
        <v>17797.78</v>
      </c>
      <c r="G162" s="151">
        <v>45000</v>
      </c>
      <c r="H162" s="151">
        <v>45000</v>
      </c>
      <c r="I162" s="95">
        <v>45000</v>
      </c>
      <c r="J162" s="4"/>
    </row>
    <row r="163" spans="1:10" ht="14.25">
      <c r="A163" s="40">
        <v>3341</v>
      </c>
      <c r="B163" s="41">
        <v>5162</v>
      </c>
      <c r="C163" s="42" t="s">
        <v>241</v>
      </c>
      <c r="D163" s="149">
        <v>0</v>
      </c>
      <c r="E163" s="150">
        <v>900.95</v>
      </c>
      <c r="F163" s="150">
        <v>327.38</v>
      </c>
      <c r="G163" s="151">
        <v>2000</v>
      </c>
      <c r="H163" s="151">
        <v>2000</v>
      </c>
      <c r="I163" s="95">
        <v>2000</v>
      </c>
      <c r="J163" s="4"/>
    </row>
    <row r="164" spans="1:10" ht="14.25">
      <c r="A164" s="40">
        <v>3341</v>
      </c>
      <c r="B164" s="41">
        <v>5168</v>
      </c>
      <c r="C164" s="42" t="s">
        <v>242</v>
      </c>
      <c r="D164" s="149">
        <v>0</v>
      </c>
      <c r="E164" s="150">
        <v>1168.59</v>
      </c>
      <c r="F164" s="150">
        <v>0</v>
      </c>
      <c r="G164" s="151">
        <v>0</v>
      </c>
      <c r="H164" s="151">
        <v>0</v>
      </c>
      <c r="I164" s="95">
        <v>15000</v>
      </c>
      <c r="J164" s="4"/>
    </row>
    <row r="165" spans="1:10" ht="14.25">
      <c r="A165" s="40">
        <v>3341</v>
      </c>
      <c r="B165" s="41">
        <v>5169</v>
      </c>
      <c r="C165" s="42" t="s">
        <v>0</v>
      </c>
      <c r="D165" s="149">
        <v>30654.38</v>
      </c>
      <c r="E165" s="150">
        <v>18020</v>
      </c>
      <c r="F165" s="150">
        <v>17744.65</v>
      </c>
      <c r="G165" s="151">
        <v>20000</v>
      </c>
      <c r="H165" s="151">
        <v>20000</v>
      </c>
      <c r="I165" s="95">
        <v>20000</v>
      </c>
      <c r="J165" s="4"/>
    </row>
    <row r="166" spans="1:10" ht="14.25">
      <c r="A166" s="40">
        <v>3341</v>
      </c>
      <c r="B166" s="41">
        <v>5171</v>
      </c>
      <c r="C166" s="42" t="s">
        <v>144</v>
      </c>
      <c r="D166" s="149">
        <v>399300</v>
      </c>
      <c r="E166" s="150">
        <v>399300</v>
      </c>
      <c r="F166" s="150">
        <v>300456.31</v>
      </c>
      <c r="G166" s="151">
        <v>400000</v>
      </c>
      <c r="H166" s="151">
        <v>400000</v>
      </c>
      <c r="I166" s="95">
        <v>400000</v>
      </c>
      <c r="J166" s="4"/>
    </row>
    <row r="167" spans="1:10" ht="14.25">
      <c r="A167" s="40">
        <v>3341</v>
      </c>
      <c r="B167" s="41">
        <v>6121</v>
      </c>
      <c r="C167" s="42" t="s">
        <v>172</v>
      </c>
      <c r="D167" s="149">
        <v>0</v>
      </c>
      <c r="E167" s="150">
        <v>23496.99</v>
      </c>
      <c r="F167" s="150">
        <v>0</v>
      </c>
      <c r="G167" s="151">
        <v>0</v>
      </c>
      <c r="H167" s="151">
        <v>0</v>
      </c>
      <c r="I167" s="95">
        <v>0</v>
      </c>
      <c r="J167" s="4"/>
    </row>
    <row r="168" spans="1:10" s="3" customFormat="1" ht="14.25">
      <c r="A168" s="65" t="s">
        <v>56</v>
      </c>
      <c r="B168" s="66">
        <v>1</v>
      </c>
      <c r="C168" s="67" t="s">
        <v>59</v>
      </c>
      <c r="D168" s="149">
        <f aca="true" t="shared" si="18" ref="D168:I168">SUM(D159:D167)</f>
        <v>480074.11</v>
      </c>
      <c r="E168" s="150">
        <f t="shared" si="18"/>
        <v>535507.42</v>
      </c>
      <c r="F168" s="150">
        <f t="shared" si="18"/>
        <v>357612.44</v>
      </c>
      <c r="G168" s="152">
        <f t="shared" si="18"/>
        <v>542000</v>
      </c>
      <c r="H168" s="152">
        <f t="shared" si="18"/>
        <v>542000</v>
      </c>
      <c r="I168" s="96">
        <f t="shared" si="18"/>
        <v>557000</v>
      </c>
      <c r="J168" s="45"/>
    </row>
    <row r="169" spans="1:10" s="3" customFormat="1" ht="4.5" customHeight="1">
      <c r="A169" s="6"/>
      <c r="B169" s="2"/>
      <c r="C169" s="5"/>
      <c r="D169" s="121"/>
      <c r="E169" s="122"/>
      <c r="F169" s="122"/>
      <c r="G169" s="148"/>
      <c r="H169" s="148"/>
      <c r="I169" s="84"/>
      <c r="J169" s="45"/>
    </row>
    <row r="170" spans="1:10" ht="14.25">
      <c r="A170" s="12">
        <v>3341</v>
      </c>
      <c r="B170" s="13">
        <v>5021</v>
      </c>
      <c r="C170" s="14" t="s">
        <v>87</v>
      </c>
      <c r="D170" s="121">
        <v>74360</v>
      </c>
      <c r="E170" s="122">
        <v>62150</v>
      </c>
      <c r="F170" s="122">
        <v>62810</v>
      </c>
      <c r="G170" s="126">
        <v>75000</v>
      </c>
      <c r="H170" s="126">
        <v>75000</v>
      </c>
      <c r="I170" s="75">
        <v>85000</v>
      </c>
      <c r="J170" s="4"/>
    </row>
    <row r="171" spans="1:10" ht="14.25">
      <c r="A171" s="12">
        <v>3341</v>
      </c>
      <c r="B171" s="13">
        <v>5169</v>
      </c>
      <c r="C171" s="14" t="s">
        <v>138</v>
      </c>
      <c r="D171" s="121">
        <v>21134</v>
      </c>
      <c r="E171" s="122">
        <v>27000</v>
      </c>
      <c r="F171" s="122">
        <v>25800</v>
      </c>
      <c r="G171" s="126">
        <v>25000</v>
      </c>
      <c r="H171" s="126">
        <v>25000</v>
      </c>
      <c r="I171" s="75">
        <v>25000</v>
      </c>
      <c r="J171" s="4"/>
    </row>
    <row r="172" spans="1:10" ht="14.25">
      <c r="A172" s="12">
        <v>3341</v>
      </c>
      <c r="B172" s="13">
        <v>6111</v>
      </c>
      <c r="C172" s="39" t="s">
        <v>287</v>
      </c>
      <c r="D172" s="121">
        <v>0</v>
      </c>
      <c r="E172" s="122">
        <v>0</v>
      </c>
      <c r="F172" s="122">
        <v>0</v>
      </c>
      <c r="G172" s="126">
        <v>0</v>
      </c>
      <c r="H172" s="126">
        <v>0</v>
      </c>
      <c r="I172" s="75">
        <v>100000</v>
      </c>
      <c r="J172" s="4"/>
    </row>
    <row r="173" spans="1:10" s="3" customFormat="1" ht="14.25">
      <c r="A173" s="6" t="s">
        <v>56</v>
      </c>
      <c r="B173" s="2">
        <v>2</v>
      </c>
      <c r="C173" s="5" t="s">
        <v>57</v>
      </c>
      <c r="D173" s="121">
        <f aca="true" t="shared" si="19" ref="D173:I173">SUM(D170:D172)</f>
        <v>95494</v>
      </c>
      <c r="E173" s="122">
        <f t="shared" si="19"/>
        <v>89150</v>
      </c>
      <c r="F173" s="122">
        <f t="shared" si="19"/>
        <v>88610</v>
      </c>
      <c r="G173" s="148">
        <f t="shared" si="19"/>
        <v>100000</v>
      </c>
      <c r="H173" s="148">
        <f t="shared" si="19"/>
        <v>100000</v>
      </c>
      <c r="I173" s="84">
        <f t="shared" si="19"/>
        <v>210000</v>
      </c>
      <c r="J173" s="45"/>
    </row>
    <row r="174" spans="1:10" ht="15">
      <c r="A174" s="15"/>
      <c r="B174" s="16"/>
      <c r="C174" s="17" t="s">
        <v>1</v>
      </c>
      <c r="D174" s="127">
        <f aca="true" t="shared" si="20" ref="D174:I174">D157+D168+D173</f>
        <v>1285834.9700000002</v>
      </c>
      <c r="E174" s="128">
        <f t="shared" si="20"/>
        <v>1283326.3</v>
      </c>
      <c r="F174" s="128">
        <f t="shared" si="20"/>
        <v>934927.89</v>
      </c>
      <c r="G174" s="129">
        <f t="shared" si="20"/>
        <v>1344000</v>
      </c>
      <c r="H174" s="129">
        <f t="shared" si="20"/>
        <v>1344000</v>
      </c>
      <c r="I174" s="76">
        <f t="shared" si="20"/>
        <v>1533000</v>
      </c>
      <c r="J174" s="4"/>
    </row>
    <row r="175" spans="1:10" ht="15">
      <c r="A175" s="9"/>
      <c r="B175" s="25"/>
      <c r="C175" s="24" t="s">
        <v>37</v>
      </c>
      <c r="D175" s="118"/>
      <c r="E175" s="119"/>
      <c r="F175" s="119"/>
      <c r="G175" s="141"/>
      <c r="H175" s="141"/>
      <c r="I175" s="79"/>
      <c r="J175" s="4"/>
    </row>
    <row r="176" spans="1:10" ht="14.25">
      <c r="A176" s="12">
        <v>3349</v>
      </c>
      <c r="B176" s="13">
        <v>5021</v>
      </c>
      <c r="C176" s="14" t="s">
        <v>87</v>
      </c>
      <c r="D176" s="124">
        <v>16100</v>
      </c>
      <c r="E176" s="125">
        <v>16700</v>
      </c>
      <c r="F176" s="125">
        <v>14000</v>
      </c>
      <c r="G176" s="126">
        <v>20000</v>
      </c>
      <c r="H176" s="126">
        <v>20000</v>
      </c>
      <c r="I176" s="75">
        <v>20000</v>
      </c>
      <c r="J176" s="4"/>
    </row>
    <row r="177" spans="1:10" ht="14.25">
      <c r="A177" s="12">
        <v>3349</v>
      </c>
      <c r="B177" s="13">
        <v>5136</v>
      </c>
      <c r="C177" s="14" t="s">
        <v>101</v>
      </c>
      <c r="D177" s="124">
        <v>43795.58</v>
      </c>
      <c r="E177" s="125">
        <v>49027</v>
      </c>
      <c r="F177" s="125">
        <v>43626</v>
      </c>
      <c r="G177" s="126">
        <v>75000</v>
      </c>
      <c r="H177" s="126">
        <v>75000</v>
      </c>
      <c r="I177" s="75">
        <v>65000</v>
      </c>
      <c r="J177" s="4"/>
    </row>
    <row r="178" spans="1:10" ht="14.25">
      <c r="A178" s="12">
        <v>3349</v>
      </c>
      <c r="B178" s="13">
        <v>5138</v>
      </c>
      <c r="C178" s="34" t="s">
        <v>128</v>
      </c>
      <c r="D178" s="124">
        <v>12025</v>
      </c>
      <c r="E178" s="125">
        <v>0</v>
      </c>
      <c r="F178" s="125">
        <v>0</v>
      </c>
      <c r="G178" s="126">
        <v>0</v>
      </c>
      <c r="H178" s="126">
        <v>0</v>
      </c>
      <c r="I178" s="75">
        <v>0</v>
      </c>
      <c r="J178" s="4"/>
    </row>
    <row r="179" spans="1:10" ht="14.25">
      <c r="A179" s="12">
        <v>3349</v>
      </c>
      <c r="B179" s="13">
        <v>5139</v>
      </c>
      <c r="C179" s="14" t="s">
        <v>162</v>
      </c>
      <c r="D179" s="124">
        <v>12025</v>
      </c>
      <c r="E179" s="125">
        <v>0</v>
      </c>
      <c r="F179" s="125">
        <v>0</v>
      </c>
      <c r="G179" s="126">
        <v>0</v>
      </c>
      <c r="H179" s="126">
        <v>0</v>
      </c>
      <c r="I179" s="75">
        <v>0</v>
      </c>
      <c r="J179" s="4"/>
    </row>
    <row r="180" spans="1:10" ht="14.25">
      <c r="A180" s="12">
        <v>3349</v>
      </c>
      <c r="B180" s="13">
        <v>5169</v>
      </c>
      <c r="C180" s="14" t="s">
        <v>149</v>
      </c>
      <c r="D180" s="124">
        <v>20820</v>
      </c>
      <c r="E180" s="125">
        <v>18720</v>
      </c>
      <c r="F180" s="125">
        <v>13920</v>
      </c>
      <c r="G180" s="126">
        <v>30000</v>
      </c>
      <c r="H180" s="126">
        <v>30000</v>
      </c>
      <c r="I180" s="75">
        <v>25000</v>
      </c>
      <c r="J180" s="4"/>
    </row>
    <row r="181" spans="1:10" ht="15">
      <c r="A181" s="15"/>
      <c r="B181" s="16"/>
      <c r="C181" s="17" t="s">
        <v>1</v>
      </c>
      <c r="D181" s="127">
        <f aca="true" t="shared" si="21" ref="D181:I181">SUM(D176:D180)</f>
        <v>104765.58</v>
      </c>
      <c r="E181" s="128">
        <f t="shared" si="21"/>
        <v>84447</v>
      </c>
      <c r="F181" s="128">
        <f t="shared" si="21"/>
        <v>71546</v>
      </c>
      <c r="G181" s="129">
        <f t="shared" si="21"/>
        <v>125000</v>
      </c>
      <c r="H181" s="129">
        <f t="shared" si="21"/>
        <v>125000</v>
      </c>
      <c r="I181" s="76">
        <f t="shared" si="21"/>
        <v>110000</v>
      </c>
      <c r="J181" s="4"/>
    </row>
    <row r="182" spans="1:10" ht="15">
      <c r="A182" s="9"/>
      <c r="B182" s="25"/>
      <c r="C182" s="24" t="s">
        <v>20</v>
      </c>
      <c r="D182" s="118"/>
      <c r="E182" s="119"/>
      <c r="F182" s="119"/>
      <c r="G182" s="141"/>
      <c r="H182" s="141"/>
      <c r="I182" s="79"/>
      <c r="J182" s="4"/>
    </row>
    <row r="183" spans="1:10" ht="14.25">
      <c r="A183" s="12">
        <v>3392</v>
      </c>
      <c r="B183" s="13">
        <v>5011</v>
      </c>
      <c r="C183" s="14" t="s">
        <v>2</v>
      </c>
      <c r="D183" s="124">
        <v>149652.5</v>
      </c>
      <c r="E183" s="125">
        <v>138502</v>
      </c>
      <c r="F183" s="125">
        <v>77847</v>
      </c>
      <c r="G183" s="126">
        <v>175000</v>
      </c>
      <c r="H183" s="126">
        <v>175000</v>
      </c>
      <c r="I183" s="75">
        <v>185000</v>
      </c>
      <c r="J183" s="4"/>
    </row>
    <row r="184" spans="1:10" ht="14.25">
      <c r="A184" s="12">
        <v>3392</v>
      </c>
      <c r="B184" s="13">
        <v>5021</v>
      </c>
      <c r="C184" s="14" t="s">
        <v>87</v>
      </c>
      <c r="D184" s="124">
        <v>0</v>
      </c>
      <c r="E184" s="125">
        <v>0</v>
      </c>
      <c r="F184" s="125">
        <v>3400</v>
      </c>
      <c r="G184" s="126">
        <v>5000</v>
      </c>
      <c r="H184" s="126">
        <v>5000</v>
      </c>
      <c r="I184" s="75">
        <v>5000</v>
      </c>
      <c r="J184" s="4"/>
    </row>
    <row r="185" spans="1:10" ht="14.25">
      <c r="A185" s="12">
        <v>3392</v>
      </c>
      <c r="B185" s="13">
        <v>5031</v>
      </c>
      <c r="C185" s="14" t="s">
        <v>3</v>
      </c>
      <c r="D185" s="124">
        <v>37113.79</v>
      </c>
      <c r="E185" s="125">
        <v>34348.49</v>
      </c>
      <c r="F185" s="125">
        <v>19036.34</v>
      </c>
      <c r="G185" s="126">
        <f>CEILING(G183*0.25,1000)</f>
        <v>44000</v>
      </c>
      <c r="H185" s="126">
        <f>CEILING(H183*0.25,1000)</f>
        <v>44000</v>
      </c>
      <c r="I185" s="75">
        <f>CEILING(I183*0.25,1000)</f>
        <v>47000</v>
      </c>
      <c r="J185" s="4"/>
    </row>
    <row r="186" spans="1:10" ht="14.25">
      <c r="A186" s="12">
        <v>3392</v>
      </c>
      <c r="B186" s="13">
        <v>5032</v>
      </c>
      <c r="C186" s="14" t="s">
        <v>95</v>
      </c>
      <c r="D186" s="124">
        <v>13469.5</v>
      </c>
      <c r="E186" s="125">
        <v>12465</v>
      </c>
      <c r="F186" s="125">
        <v>6908</v>
      </c>
      <c r="G186" s="126">
        <f>CEILING(G183*0.09,1000)</f>
        <v>16000</v>
      </c>
      <c r="H186" s="126">
        <f>CEILING(H183*0.09,1000)</f>
        <v>16000</v>
      </c>
      <c r="I186" s="75">
        <f>CEILING(I183*0.09,1000)</f>
        <v>17000</v>
      </c>
      <c r="J186" s="4"/>
    </row>
    <row r="187" spans="1:10" ht="11.25" customHeight="1">
      <c r="A187" s="12">
        <v>3392</v>
      </c>
      <c r="B187" s="13">
        <v>5133</v>
      </c>
      <c r="C187" s="14" t="s">
        <v>99</v>
      </c>
      <c r="D187" s="124">
        <v>345.2</v>
      </c>
      <c r="E187" s="125">
        <v>0</v>
      </c>
      <c r="F187" s="125">
        <v>920</v>
      </c>
      <c r="G187" s="126">
        <v>1000</v>
      </c>
      <c r="H187" s="126">
        <v>1000</v>
      </c>
      <c r="I187" s="75">
        <v>1000</v>
      </c>
      <c r="J187" s="4"/>
    </row>
    <row r="188" spans="1:10" ht="14.25">
      <c r="A188" s="12">
        <v>3392</v>
      </c>
      <c r="B188" s="13">
        <v>5134</v>
      </c>
      <c r="C188" s="14" t="s">
        <v>7</v>
      </c>
      <c r="D188" s="124">
        <v>0</v>
      </c>
      <c r="E188" s="125">
        <v>0</v>
      </c>
      <c r="F188" s="125">
        <v>0</v>
      </c>
      <c r="G188" s="126">
        <v>1000</v>
      </c>
      <c r="H188" s="126">
        <v>1000</v>
      </c>
      <c r="I188" s="75">
        <v>1000</v>
      </c>
      <c r="J188" s="4"/>
    </row>
    <row r="189" spans="1:10" ht="14.25">
      <c r="A189" s="12">
        <v>3392</v>
      </c>
      <c r="B189" s="13">
        <v>5137</v>
      </c>
      <c r="C189" s="14" t="s">
        <v>231</v>
      </c>
      <c r="D189" s="124">
        <v>7490</v>
      </c>
      <c r="E189" s="125">
        <v>0</v>
      </c>
      <c r="F189" s="125">
        <v>0</v>
      </c>
      <c r="G189" s="126">
        <v>0</v>
      </c>
      <c r="H189" s="126">
        <v>0</v>
      </c>
      <c r="I189" s="75">
        <v>0</v>
      </c>
      <c r="J189" s="4"/>
    </row>
    <row r="190" spans="1:10" ht="14.25">
      <c r="A190" s="12">
        <v>3392</v>
      </c>
      <c r="B190" s="13">
        <v>5139</v>
      </c>
      <c r="C190" s="14" t="s">
        <v>163</v>
      </c>
      <c r="D190" s="124">
        <v>9763.37</v>
      </c>
      <c r="E190" s="125">
        <v>3457.5</v>
      </c>
      <c r="F190" s="125">
        <v>8634.38</v>
      </c>
      <c r="G190" s="126">
        <v>25000</v>
      </c>
      <c r="H190" s="126">
        <v>25000</v>
      </c>
      <c r="I190" s="75">
        <v>25000</v>
      </c>
      <c r="J190" s="4"/>
    </row>
    <row r="191" spans="1:10" ht="14.25">
      <c r="A191" s="12">
        <v>3392</v>
      </c>
      <c r="B191" s="13">
        <v>5151</v>
      </c>
      <c r="C191" s="14" t="s">
        <v>4</v>
      </c>
      <c r="D191" s="124">
        <v>41767</v>
      </c>
      <c r="E191" s="125">
        <v>37472.26</v>
      </c>
      <c r="F191" s="125">
        <v>30873.2</v>
      </c>
      <c r="G191" s="126">
        <v>50000</v>
      </c>
      <c r="H191" s="126">
        <v>50000</v>
      </c>
      <c r="I191" s="75">
        <v>50000</v>
      </c>
      <c r="J191" s="4"/>
    </row>
    <row r="192" spans="1:10" ht="14.25">
      <c r="A192" s="12">
        <v>3392</v>
      </c>
      <c r="B192" s="13">
        <v>5153</v>
      </c>
      <c r="C192" s="14" t="s">
        <v>6</v>
      </c>
      <c r="D192" s="124">
        <v>176369.75</v>
      </c>
      <c r="E192" s="125">
        <v>121246.75</v>
      </c>
      <c r="F192" s="125">
        <v>256705.47</v>
      </c>
      <c r="G192" s="126">
        <v>220000</v>
      </c>
      <c r="H192" s="126">
        <v>490000</v>
      </c>
      <c r="I192" s="75">
        <v>500000</v>
      </c>
      <c r="J192" s="4"/>
    </row>
    <row r="193" spans="1:10" ht="14.25">
      <c r="A193" s="12">
        <v>3392</v>
      </c>
      <c r="B193" s="13">
        <v>5154</v>
      </c>
      <c r="C193" s="14" t="s">
        <v>245</v>
      </c>
      <c r="D193" s="124">
        <v>75444.48</v>
      </c>
      <c r="E193" s="125">
        <v>63215.16</v>
      </c>
      <c r="F193" s="125">
        <v>68384.99</v>
      </c>
      <c r="G193" s="126">
        <v>155000</v>
      </c>
      <c r="H193" s="126">
        <v>155000</v>
      </c>
      <c r="I193" s="75">
        <v>150000</v>
      </c>
      <c r="J193" s="4"/>
    </row>
    <row r="194" spans="1:10" ht="14.25">
      <c r="A194" s="12">
        <v>3392</v>
      </c>
      <c r="B194" s="13">
        <v>5162</v>
      </c>
      <c r="C194" s="14" t="s">
        <v>108</v>
      </c>
      <c r="D194" s="124">
        <v>188.66</v>
      </c>
      <c r="E194" s="125">
        <v>227.04</v>
      </c>
      <c r="F194" s="125">
        <v>166.25</v>
      </c>
      <c r="G194" s="126">
        <v>1000</v>
      </c>
      <c r="H194" s="126">
        <v>1000</v>
      </c>
      <c r="I194" s="75">
        <v>1000</v>
      </c>
      <c r="J194" s="4"/>
    </row>
    <row r="195" spans="1:10" ht="14.25">
      <c r="A195" s="12">
        <v>3392</v>
      </c>
      <c r="B195" s="13">
        <v>5167</v>
      </c>
      <c r="C195" s="14" t="s">
        <v>113</v>
      </c>
      <c r="D195" s="124">
        <v>0</v>
      </c>
      <c r="E195" s="125">
        <v>0</v>
      </c>
      <c r="F195" s="125">
        <v>0</v>
      </c>
      <c r="G195" s="126">
        <v>3000</v>
      </c>
      <c r="H195" s="126">
        <v>3000</v>
      </c>
      <c r="I195" s="75">
        <v>3000</v>
      </c>
      <c r="J195" s="4"/>
    </row>
    <row r="196" spans="1:10" ht="14.25">
      <c r="A196" s="12">
        <v>3392</v>
      </c>
      <c r="B196" s="13">
        <v>5169</v>
      </c>
      <c r="C196" s="14" t="s">
        <v>88</v>
      </c>
      <c r="D196" s="124">
        <v>44664.78</v>
      </c>
      <c r="E196" s="125">
        <v>23191.54</v>
      </c>
      <c r="F196" s="125">
        <v>66976.48</v>
      </c>
      <c r="G196" s="126">
        <v>50000</v>
      </c>
      <c r="H196" s="126">
        <v>70000</v>
      </c>
      <c r="I196" s="75">
        <v>50000</v>
      </c>
      <c r="J196" s="4"/>
    </row>
    <row r="197" spans="1:10" ht="14.25">
      <c r="A197" s="12">
        <v>3392</v>
      </c>
      <c r="B197" s="13">
        <v>5171</v>
      </c>
      <c r="C197" s="14" t="s">
        <v>153</v>
      </c>
      <c r="D197" s="124">
        <v>59282.9</v>
      </c>
      <c r="E197" s="125">
        <v>580.8</v>
      </c>
      <c r="F197" s="125">
        <v>13737.55</v>
      </c>
      <c r="G197" s="126">
        <v>100000</v>
      </c>
      <c r="H197" s="126">
        <v>80000</v>
      </c>
      <c r="I197" s="75">
        <v>100000</v>
      </c>
      <c r="J197" s="4"/>
    </row>
    <row r="198" spans="1:10" ht="14.25">
      <c r="A198" s="12">
        <v>3392</v>
      </c>
      <c r="B198" s="13">
        <v>5424</v>
      </c>
      <c r="C198" s="14" t="s">
        <v>124</v>
      </c>
      <c r="D198" s="124">
        <v>0</v>
      </c>
      <c r="E198" s="125">
        <v>7738</v>
      </c>
      <c r="F198" s="125">
        <v>3197.5</v>
      </c>
      <c r="G198" s="126">
        <v>5000</v>
      </c>
      <c r="H198" s="126">
        <v>5000</v>
      </c>
      <c r="I198" s="75">
        <v>5000</v>
      </c>
      <c r="J198" s="4"/>
    </row>
    <row r="199" spans="1:10" ht="41.25">
      <c r="A199" s="12">
        <v>3392</v>
      </c>
      <c r="B199" s="13">
        <v>6121</v>
      </c>
      <c r="C199" s="14" t="s">
        <v>288</v>
      </c>
      <c r="D199" s="124">
        <v>185432.5</v>
      </c>
      <c r="E199" s="125">
        <v>2510871.21</v>
      </c>
      <c r="F199" s="125">
        <v>0</v>
      </c>
      <c r="G199" s="126">
        <v>0</v>
      </c>
      <c r="H199" s="126">
        <v>0</v>
      </c>
      <c r="I199" s="75">
        <v>0</v>
      </c>
      <c r="J199" s="54"/>
    </row>
    <row r="200" spans="1:10" ht="15">
      <c r="A200" s="15"/>
      <c r="B200" s="16"/>
      <c r="C200" s="17" t="s">
        <v>1</v>
      </c>
      <c r="D200" s="127">
        <f aca="true" t="shared" si="22" ref="D200:I200">SUM(D183:D199)</f>
        <v>800984.4299999999</v>
      </c>
      <c r="E200" s="128">
        <f t="shared" si="22"/>
        <v>2953315.75</v>
      </c>
      <c r="F200" s="128">
        <f t="shared" si="22"/>
        <v>556787.16</v>
      </c>
      <c r="G200" s="129">
        <f t="shared" si="22"/>
        <v>851000</v>
      </c>
      <c r="H200" s="129">
        <f t="shared" si="22"/>
        <v>1121000</v>
      </c>
      <c r="I200" s="76">
        <f t="shared" si="22"/>
        <v>1140000</v>
      </c>
      <c r="J200" s="4"/>
    </row>
    <row r="201" spans="1:10" ht="15">
      <c r="A201" s="9"/>
      <c r="B201" s="25"/>
      <c r="C201" s="24" t="s">
        <v>12</v>
      </c>
      <c r="D201" s="118"/>
      <c r="E201" s="119"/>
      <c r="F201" s="119"/>
      <c r="G201" s="141"/>
      <c r="H201" s="141"/>
      <c r="I201" s="79"/>
      <c r="J201" s="4"/>
    </row>
    <row r="202" spans="1:10" ht="14.25">
      <c r="A202" s="12">
        <v>3399</v>
      </c>
      <c r="B202" s="13">
        <v>5021</v>
      </c>
      <c r="C202" s="14" t="s">
        <v>93</v>
      </c>
      <c r="D202" s="124">
        <v>7800</v>
      </c>
      <c r="E202" s="125">
        <v>6600</v>
      </c>
      <c r="F202" s="125">
        <v>6000</v>
      </c>
      <c r="G202" s="126">
        <v>10000</v>
      </c>
      <c r="H202" s="126">
        <v>10000</v>
      </c>
      <c r="I202" s="75">
        <v>20000</v>
      </c>
      <c r="J202" s="4"/>
    </row>
    <row r="203" spans="1:10" ht="15" customHeight="1">
      <c r="A203" s="12">
        <v>3399</v>
      </c>
      <c r="B203" s="13">
        <v>5139</v>
      </c>
      <c r="C203" s="50" t="s">
        <v>175</v>
      </c>
      <c r="D203" s="124">
        <v>14024.5</v>
      </c>
      <c r="E203" s="125">
        <v>12680.5</v>
      </c>
      <c r="F203" s="125">
        <v>5396</v>
      </c>
      <c r="G203" s="126">
        <v>15000</v>
      </c>
      <c r="H203" s="126">
        <v>15000</v>
      </c>
      <c r="I203" s="75">
        <v>20000</v>
      </c>
      <c r="J203" s="4"/>
    </row>
    <row r="204" spans="1:10" ht="14.25">
      <c r="A204" s="12">
        <v>3399</v>
      </c>
      <c r="B204" s="13">
        <v>5175</v>
      </c>
      <c r="C204" s="14" t="s">
        <v>10</v>
      </c>
      <c r="D204" s="124">
        <v>69</v>
      </c>
      <c r="E204" s="125">
        <v>162</v>
      </c>
      <c r="F204" s="125">
        <v>517</v>
      </c>
      <c r="G204" s="126">
        <v>1000</v>
      </c>
      <c r="H204" s="126">
        <v>1000</v>
      </c>
      <c r="I204" s="75">
        <v>1000</v>
      </c>
      <c r="J204" s="4"/>
    </row>
    <row r="205" spans="1:10" ht="14.25">
      <c r="A205" s="12">
        <v>3399</v>
      </c>
      <c r="B205" s="13">
        <v>5194</v>
      </c>
      <c r="C205" s="14" t="s">
        <v>115</v>
      </c>
      <c r="D205" s="124">
        <v>37555.49</v>
      </c>
      <c r="E205" s="125">
        <v>54575.19</v>
      </c>
      <c r="F205" s="125">
        <v>32622.59</v>
      </c>
      <c r="G205" s="126">
        <v>50000</v>
      </c>
      <c r="H205" s="126">
        <v>50000</v>
      </c>
      <c r="I205" s="75">
        <v>50000</v>
      </c>
      <c r="J205" s="4"/>
    </row>
    <row r="206" spans="1:10" ht="14.25">
      <c r="A206" s="12">
        <v>3399</v>
      </c>
      <c r="B206" s="13">
        <v>5492</v>
      </c>
      <c r="C206" s="14" t="s">
        <v>243</v>
      </c>
      <c r="D206" s="124">
        <v>15000</v>
      </c>
      <c r="E206" s="125">
        <v>23000</v>
      </c>
      <c r="F206" s="125">
        <v>17000</v>
      </c>
      <c r="G206" s="126">
        <v>50000</v>
      </c>
      <c r="H206" s="126">
        <v>50000</v>
      </c>
      <c r="I206" s="75">
        <v>50000</v>
      </c>
      <c r="J206" s="4"/>
    </row>
    <row r="207" spans="1:10" ht="15">
      <c r="A207" s="15"/>
      <c r="B207" s="16"/>
      <c r="C207" s="17" t="s">
        <v>1</v>
      </c>
      <c r="D207" s="127">
        <f aca="true" t="shared" si="23" ref="D207:I207">SUM(D202:D206)</f>
        <v>74448.98999999999</v>
      </c>
      <c r="E207" s="128">
        <f t="shared" si="23"/>
        <v>97017.69</v>
      </c>
      <c r="F207" s="128">
        <f t="shared" si="23"/>
        <v>61535.59</v>
      </c>
      <c r="G207" s="129">
        <f t="shared" si="23"/>
        <v>126000</v>
      </c>
      <c r="H207" s="129">
        <f t="shared" si="23"/>
        <v>126000</v>
      </c>
      <c r="I207" s="76">
        <f t="shared" si="23"/>
        <v>141000</v>
      </c>
      <c r="J207" s="4"/>
    </row>
    <row r="208" spans="1:10" ht="15">
      <c r="A208" s="9"/>
      <c r="B208" s="25"/>
      <c r="C208" s="24" t="s">
        <v>184</v>
      </c>
      <c r="D208" s="118"/>
      <c r="E208" s="119"/>
      <c r="F208" s="119"/>
      <c r="G208" s="141"/>
      <c r="H208" s="141"/>
      <c r="I208" s="79"/>
      <c r="J208" s="4"/>
    </row>
    <row r="209" spans="1:10" ht="27">
      <c r="A209" s="12">
        <v>3412</v>
      </c>
      <c r="B209" s="13">
        <v>5139</v>
      </c>
      <c r="C209" s="14" t="s">
        <v>246</v>
      </c>
      <c r="D209" s="124">
        <v>0</v>
      </c>
      <c r="E209" s="125">
        <v>0</v>
      </c>
      <c r="F209" s="125">
        <v>190</v>
      </c>
      <c r="G209" s="126">
        <v>5000</v>
      </c>
      <c r="H209" s="126">
        <v>5000</v>
      </c>
      <c r="I209" s="75">
        <v>5000</v>
      </c>
      <c r="J209" s="4"/>
    </row>
    <row r="210" spans="1:10" ht="14.25">
      <c r="A210" s="12">
        <v>3412</v>
      </c>
      <c r="B210" s="13">
        <v>5154</v>
      </c>
      <c r="C210" s="14" t="s">
        <v>247</v>
      </c>
      <c r="D210" s="124">
        <v>0</v>
      </c>
      <c r="E210" s="125">
        <v>-2500</v>
      </c>
      <c r="F210" s="125">
        <v>-3630.46</v>
      </c>
      <c r="G210" s="126">
        <v>27000</v>
      </c>
      <c r="H210" s="126">
        <v>27000</v>
      </c>
      <c r="I210" s="75">
        <v>27000</v>
      </c>
      <c r="J210" s="4"/>
    </row>
    <row r="211" spans="1:10" ht="14.25">
      <c r="A211" s="12">
        <v>3412</v>
      </c>
      <c r="B211" s="13">
        <v>5171</v>
      </c>
      <c r="C211" s="14" t="s">
        <v>34</v>
      </c>
      <c r="D211" s="124">
        <v>0</v>
      </c>
      <c r="E211" s="125">
        <v>0</v>
      </c>
      <c r="F211" s="125">
        <v>0</v>
      </c>
      <c r="G211" s="126">
        <v>10000</v>
      </c>
      <c r="H211" s="126">
        <v>10000</v>
      </c>
      <c r="I211" s="75">
        <v>10000</v>
      </c>
      <c r="J211" s="4"/>
    </row>
    <row r="212" spans="1:10" ht="14.25">
      <c r="A212" s="12">
        <v>3412</v>
      </c>
      <c r="B212" s="13">
        <v>6122</v>
      </c>
      <c r="C212" s="14" t="s">
        <v>289</v>
      </c>
      <c r="D212" s="124">
        <v>0</v>
      </c>
      <c r="E212" s="125">
        <v>0</v>
      </c>
      <c r="F212" s="125">
        <v>131500</v>
      </c>
      <c r="G212" s="126">
        <v>131500</v>
      </c>
      <c r="H212" s="126">
        <v>131500</v>
      </c>
      <c r="I212" s="75">
        <v>0</v>
      </c>
      <c r="J212" s="4"/>
    </row>
    <row r="213" spans="1:10" ht="63.75" customHeight="1">
      <c r="A213" s="12">
        <v>3412</v>
      </c>
      <c r="B213" s="13">
        <v>6121</v>
      </c>
      <c r="C213" s="14" t="s">
        <v>291</v>
      </c>
      <c r="D213" s="124">
        <v>36300</v>
      </c>
      <c r="E213" s="125">
        <v>6050</v>
      </c>
      <c r="F213" s="125">
        <v>0</v>
      </c>
      <c r="G213" s="126">
        <v>100000</v>
      </c>
      <c r="H213" s="126">
        <v>6600000</v>
      </c>
      <c r="I213" s="75">
        <f>3200000+1900000+500000+200000</f>
        <v>5800000</v>
      </c>
      <c r="J213" s="54"/>
    </row>
    <row r="214" spans="1:10" ht="15">
      <c r="A214" s="15"/>
      <c r="B214" s="16"/>
      <c r="C214" s="17" t="s">
        <v>1</v>
      </c>
      <c r="D214" s="127">
        <f aca="true" t="shared" si="24" ref="D214:I214">SUM(D209:D213)</f>
        <v>36300</v>
      </c>
      <c r="E214" s="128">
        <f t="shared" si="24"/>
        <v>3550</v>
      </c>
      <c r="F214" s="128">
        <f t="shared" si="24"/>
        <v>128059.54</v>
      </c>
      <c r="G214" s="129">
        <f t="shared" si="24"/>
        <v>273500</v>
      </c>
      <c r="H214" s="129">
        <f t="shared" si="24"/>
        <v>6773500</v>
      </c>
      <c r="I214" s="76">
        <f t="shared" si="24"/>
        <v>5842000</v>
      </c>
      <c r="J214" s="54"/>
    </row>
    <row r="215" spans="1:10" ht="15">
      <c r="A215" s="111"/>
      <c r="B215" s="112"/>
      <c r="C215" s="113" t="s">
        <v>290</v>
      </c>
      <c r="D215" s="118"/>
      <c r="E215" s="153"/>
      <c r="F215" s="153"/>
      <c r="G215" s="141"/>
      <c r="H215" s="141"/>
      <c r="I215" s="79"/>
      <c r="J215" s="4"/>
    </row>
    <row r="216" spans="1:10" s="35" customFormat="1" ht="14.25">
      <c r="A216" s="36">
        <v>3421</v>
      </c>
      <c r="B216" s="109">
        <v>5139</v>
      </c>
      <c r="C216" s="110" t="s">
        <v>55</v>
      </c>
      <c r="D216" s="124">
        <v>0</v>
      </c>
      <c r="E216" s="125">
        <v>0</v>
      </c>
      <c r="F216" s="125">
        <v>0</v>
      </c>
      <c r="G216" s="126">
        <v>3000</v>
      </c>
      <c r="H216" s="126">
        <v>3000</v>
      </c>
      <c r="I216" s="75">
        <v>3000</v>
      </c>
      <c r="J216" s="46"/>
    </row>
    <row r="217" spans="1:10" s="35" customFormat="1" ht="14.25">
      <c r="A217" s="36">
        <v>3421</v>
      </c>
      <c r="B217" s="37">
        <v>5151</v>
      </c>
      <c r="C217" s="34" t="s">
        <v>4</v>
      </c>
      <c r="D217" s="124">
        <v>10170.58</v>
      </c>
      <c r="E217" s="125">
        <v>1169.58</v>
      </c>
      <c r="F217" s="125">
        <v>1241.46</v>
      </c>
      <c r="G217" s="126">
        <v>2000</v>
      </c>
      <c r="H217" s="126">
        <v>2000</v>
      </c>
      <c r="I217" s="75">
        <v>2000</v>
      </c>
      <c r="J217" s="46"/>
    </row>
    <row r="218" spans="1:10" s="35" customFormat="1" ht="14.25">
      <c r="A218" s="36">
        <v>3421</v>
      </c>
      <c r="B218" s="37">
        <v>5153</v>
      </c>
      <c r="C218" s="34" t="s">
        <v>183</v>
      </c>
      <c r="D218" s="124">
        <v>34428.37</v>
      </c>
      <c r="E218" s="125">
        <v>25489.59</v>
      </c>
      <c r="F218" s="125">
        <v>12398.77</v>
      </c>
      <c r="G218" s="126">
        <v>55000</v>
      </c>
      <c r="H218" s="126">
        <v>55000</v>
      </c>
      <c r="I218" s="75">
        <v>0</v>
      </c>
      <c r="J218" s="4"/>
    </row>
    <row r="219" spans="1:10" s="35" customFormat="1" ht="14.25">
      <c r="A219" s="36">
        <v>3421</v>
      </c>
      <c r="B219" s="37">
        <v>5154</v>
      </c>
      <c r="C219" s="34" t="s">
        <v>248</v>
      </c>
      <c r="D219" s="124">
        <v>13296.19</v>
      </c>
      <c r="E219" s="125">
        <v>5123.33</v>
      </c>
      <c r="F219" s="125">
        <v>7375.92</v>
      </c>
      <c r="G219" s="126">
        <v>45000</v>
      </c>
      <c r="H219" s="126">
        <v>45000</v>
      </c>
      <c r="I219" s="75">
        <v>0</v>
      </c>
      <c r="J219" s="4"/>
    </row>
    <row r="220" spans="1:10" s="35" customFormat="1" ht="14.25">
      <c r="A220" s="36">
        <v>3421</v>
      </c>
      <c r="B220" s="37">
        <v>5169</v>
      </c>
      <c r="C220" s="34" t="s">
        <v>0</v>
      </c>
      <c r="D220" s="124">
        <v>2722.5</v>
      </c>
      <c r="E220" s="125">
        <v>605</v>
      </c>
      <c r="F220" s="125">
        <v>665.57</v>
      </c>
      <c r="G220" s="126">
        <v>0</v>
      </c>
      <c r="H220" s="126">
        <v>700</v>
      </c>
      <c r="I220" s="75">
        <v>0</v>
      </c>
      <c r="J220" s="46"/>
    </row>
    <row r="221" spans="1:10" s="35" customFormat="1" ht="14.25">
      <c r="A221" s="36">
        <v>3421</v>
      </c>
      <c r="B221" s="37">
        <v>5171</v>
      </c>
      <c r="C221" s="34" t="s">
        <v>34</v>
      </c>
      <c r="D221" s="124">
        <v>0</v>
      </c>
      <c r="E221" s="125">
        <v>847</v>
      </c>
      <c r="F221" s="125">
        <v>0</v>
      </c>
      <c r="G221" s="126">
        <v>5000</v>
      </c>
      <c r="H221" s="126">
        <v>4300</v>
      </c>
      <c r="I221" s="75">
        <v>0</v>
      </c>
      <c r="J221" s="46"/>
    </row>
    <row r="222" spans="1:10" s="35" customFormat="1" ht="14.25">
      <c r="A222" s="36">
        <v>3421</v>
      </c>
      <c r="B222" s="37">
        <v>6121</v>
      </c>
      <c r="C222" s="34" t="s">
        <v>267</v>
      </c>
      <c r="D222" s="124">
        <v>0</v>
      </c>
      <c r="E222" s="125">
        <v>0</v>
      </c>
      <c r="F222" s="125">
        <v>12500</v>
      </c>
      <c r="G222" s="126">
        <v>0</v>
      </c>
      <c r="H222" s="126">
        <v>112500</v>
      </c>
      <c r="I222" s="75">
        <v>100000</v>
      </c>
      <c r="J222" s="46"/>
    </row>
    <row r="223" spans="1:10" ht="15">
      <c r="A223" s="15"/>
      <c r="B223" s="16"/>
      <c r="C223" s="17" t="s">
        <v>1</v>
      </c>
      <c r="D223" s="127">
        <f aca="true" t="shared" si="25" ref="D223:I223">SUM(D216:D222)</f>
        <v>60617.64000000001</v>
      </c>
      <c r="E223" s="128">
        <f t="shared" si="25"/>
        <v>33234.5</v>
      </c>
      <c r="F223" s="128">
        <f t="shared" si="25"/>
        <v>34181.72</v>
      </c>
      <c r="G223" s="129">
        <f t="shared" si="25"/>
        <v>110000</v>
      </c>
      <c r="H223" s="129">
        <f t="shared" si="25"/>
        <v>222500</v>
      </c>
      <c r="I223" s="76">
        <f t="shared" si="25"/>
        <v>105000</v>
      </c>
      <c r="J223" s="4"/>
    </row>
    <row r="224" spans="1:10" ht="15">
      <c r="A224" s="9"/>
      <c r="B224" s="25"/>
      <c r="C224" s="24" t="s">
        <v>21</v>
      </c>
      <c r="D224" s="118"/>
      <c r="E224" s="119"/>
      <c r="F224" s="119"/>
      <c r="G224" s="141"/>
      <c r="H224" s="141"/>
      <c r="I224" s="79"/>
      <c r="J224" s="4"/>
    </row>
    <row r="225" spans="1:10" ht="14.25">
      <c r="A225" s="12">
        <v>3612</v>
      </c>
      <c r="B225" s="13">
        <v>5137</v>
      </c>
      <c r="C225" s="14" t="s">
        <v>230</v>
      </c>
      <c r="D225" s="124">
        <v>5090</v>
      </c>
      <c r="E225" s="125">
        <v>0</v>
      </c>
      <c r="F225" s="125">
        <v>0</v>
      </c>
      <c r="G225" s="126">
        <v>10000</v>
      </c>
      <c r="H225" s="126">
        <v>10000</v>
      </c>
      <c r="I225" s="75">
        <v>15000</v>
      </c>
      <c r="J225" s="4"/>
    </row>
    <row r="226" spans="1:10" ht="14.25">
      <c r="A226" s="12">
        <v>3612</v>
      </c>
      <c r="B226" s="13">
        <v>5139</v>
      </c>
      <c r="C226" s="14" t="s">
        <v>55</v>
      </c>
      <c r="D226" s="124">
        <v>0</v>
      </c>
      <c r="E226" s="125">
        <v>0</v>
      </c>
      <c r="F226" s="125">
        <v>0</v>
      </c>
      <c r="G226" s="126">
        <v>2000</v>
      </c>
      <c r="H226" s="126">
        <v>2000</v>
      </c>
      <c r="I226" s="75">
        <v>2000</v>
      </c>
      <c r="J226" s="4"/>
    </row>
    <row r="227" spans="1:10" ht="14.25">
      <c r="A227" s="12">
        <v>3612</v>
      </c>
      <c r="B227" s="13">
        <v>5153</v>
      </c>
      <c r="C227" s="14" t="s">
        <v>6</v>
      </c>
      <c r="D227" s="124">
        <v>0</v>
      </c>
      <c r="E227" s="125">
        <v>0</v>
      </c>
      <c r="F227" s="125">
        <v>1509.56</v>
      </c>
      <c r="G227" s="126">
        <v>0</v>
      </c>
      <c r="H227" s="126">
        <v>1600</v>
      </c>
      <c r="I227" s="75">
        <v>0</v>
      </c>
      <c r="J227" s="4"/>
    </row>
    <row r="228" spans="1:10" ht="14.25">
      <c r="A228" s="12">
        <v>3612</v>
      </c>
      <c r="B228" s="13">
        <v>5154</v>
      </c>
      <c r="C228" s="14" t="s">
        <v>249</v>
      </c>
      <c r="D228" s="124">
        <v>4466.06</v>
      </c>
      <c r="E228" s="125">
        <v>4327.14</v>
      </c>
      <c r="F228" s="125">
        <v>3478.58</v>
      </c>
      <c r="G228" s="126">
        <v>9000</v>
      </c>
      <c r="H228" s="126">
        <v>7400</v>
      </c>
      <c r="I228" s="75">
        <v>0</v>
      </c>
      <c r="J228" s="4"/>
    </row>
    <row r="229" spans="1:10" ht="27">
      <c r="A229" s="12">
        <v>3612</v>
      </c>
      <c r="B229" s="13">
        <v>5166</v>
      </c>
      <c r="C229" s="14" t="s">
        <v>266</v>
      </c>
      <c r="D229" s="124">
        <v>0</v>
      </c>
      <c r="E229" s="125">
        <v>0</v>
      </c>
      <c r="F229" s="125">
        <v>0</v>
      </c>
      <c r="G229" s="126">
        <v>5000</v>
      </c>
      <c r="H229" s="126">
        <v>5000</v>
      </c>
      <c r="I229" s="75">
        <v>500000</v>
      </c>
      <c r="J229" s="4"/>
    </row>
    <row r="230" spans="1:10" ht="14.25">
      <c r="A230" s="12">
        <v>3612</v>
      </c>
      <c r="B230" s="13">
        <v>5169</v>
      </c>
      <c r="C230" s="14" t="s">
        <v>0</v>
      </c>
      <c r="D230" s="124">
        <v>0</v>
      </c>
      <c r="E230" s="125">
        <v>0</v>
      </c>
      <c r="F230" s="125">
        <v>0</v>
      </c>
      <c r="G230" s="126">
        <v>5000</v>
      </c>
      <c r="H230" s="126">
        <v>5000</v>
      </c>
      <c r="I230" s="75">
        <v>5000</v>
      </c>
      <c r="J230" s="4"/>
    </row>
    <row r="231" spans="1:10" ht="14.25">
      <c r="A231" s="12">
        <v>3612</v>
      </c>
      <c r="B231" s="13">
        <v>5171</v>
      </c>
      <c r="C231" s="14" t="s">
        <v>34</v>
      </c>
      <c r="D231" s="124">
        <v>19519.55</v>
      </c>
      <c r="E231" s="125">
        <v>2494.35</v>
      </c>
      <c r="F231" s="125">
        <v>0</v>
      </c>
      <c r="G231" s="126">
        <v>15000</v>
      </c>
      <c r="H231" s="126">
        <v>15000</v>
      </c>
      <c r="I231" s="75">
        <v>15000</v>
      </c>
      <c r="J231" s="4"/>
    </row>
    <row r="232" spans="1:10" ht="14.25">
      <c r="A232" s="12">
        <v>3612</v>
      </c>
      <c r="B232" s="13">
        <v>5199</v>
      </c>
      <c r="C232" s="14" t="s">
        <v>61</v>
      </c>
      <c r="D232" s="124">
        <v>18000</v>
      </c>
      <c r="E232" s="125">
        <v>18000</v>
      </c>
      <c r="F232" s="125">
        <v>0</v>
      </c>
      <c r="G232" s="126">
        <v>18000</v>
      </c>
      <c r="H232" s="126">
        <v>18000</v>
      </c>
      <c r="I232" s="75">
        <v>18000</v>
      </c>
      <c r="J232" s="4"/>
    </row>
    <row r="233" spans="1:10" ht="15">
      <c r="A233" s="15"/>
      <c r="B233" s="16"/>
      <c r="C233" s="17" t="s">
        <v>1</v>
      </c>
      <c r="D233" s="127">
        <f aca="true" t="shared" si="26" ref="D233:I233">SUM(D225:D232)</f>
        <v>47075.61</v>
      </c>
      <c r="E233" s="128">
        <f t="shared" si="26"/>
        <v>24821.489999999998</v>
      </c>
      <c r="F233" s="128">
        <f t="shared" si="26"/>
        <v>4988.139999999999</v>
      </c>
      <c r="G233" s="129">
        <f t="shared" si="26"/>
        <v>64000</v>
      </c>
      <c r="H233" s="129">
        <f t="shared" si="26"/>
        <v>64000</v>
      </c>
      <c r="I233" s="76">
        <f t="shared" si="26"/>
        <v>555000</v>
      </c>
      <c r="J233" s="4"/>
    </row>
    <row r="234" spans="1:10" ht="15">
      <c r="A234" s="9"/>
      <c r="B234" s="25"/>
      <c r="C234" s="24" t="s">
        <v>180</v>
      </c>
      <c r="D234" s="118"/>
      <c r="E234" s="119"/>
      <c r="F234" s="119"/>
      <c r="G234" s="141"/>
      <c r="H234" s="141"/>
      <c r="I234" s="79"/>
      <c r="J234" s="4"/>
    </row>
    <row r="235" spans="1:10" ht="14.25">
      <c r="A235" s="12">
        <v>3613</v>
      </c>
      <c r="B235" s="13">
        <v>5139</v>
      </c>
      <c r="C235" s="14" t="s">
        <v>55</v>
      </c>
      <c r="D235" s="124">
        <v>0</v>
      </c>
      <c r="E235" s="125">
        <v>0</v>
      </c>
      <c r="F235" s="125">
        <v>0</v>
      </c>
      <c r="G235" s="126">
        <v>1000</v>
      </c>
      <c r="H235" s="126">
        <v>1000</v>
      </c>
      <c r="I235" s="75">
        <v>1000</v>
      </c>
      <c r="J235" s="4"/>
    </row>
    <row r="236" spans="1:10" ht="14.25">
      <c r="A236" s="12">
        <v>3613</v>
      </c>
      <c r="B236" s="13">
        <v>5151</v>
      </c>
      <c r="C236" s="14" t="s">
        <v>4</v>
      </c>
      <c r="D236" s="124">
        <v>0</v>
      </c>
      <c r="E236" s="125">
        <v>8338.42</v>
      </c>
      <c r="F236" s="125">
        <v>0.57</v>
      </c>
      <c r="G236" s="126">
        <v>15000</v>
      </c>
      <c r="H236" s="126">
        <v>15000</v>
      </c>
      <c r="I236" s="75">
        <v>15000</v>
      </c>
      <c r="J236" s="4"/>
    </row>
    <row r="237" spans="1:10" ht="14.25">
      <c r="A237" s="12">
        <v>3613</v>
      </c>
      <c r="B237" s="13">
        <v>5153</v>
      </c>
      <c r="C237" s="14" t="s">
        <v>229</v>
      </c>
      <c r="D237" s="124">
        <v>0</v>
      </c>
      <c r="E237" s="125">
        <v>71768.88</v>
      </c>
      <c r="F237" s="125">
        <v>16892.65</v>
      </c>
      <c r="G237" s="126">
        <v>150000</v>
      </c>
      <c r="H237" s="126">
        <v>150000</v>
      </c>
      <c r="I237" s="75">
        <v>100000</v>
      </c>
      <c r="J237" s="4"/>
    </row>
    <row r="238" spans="1:10" ht="27">
      <c r="A238" s="12">
        <v>3613</v>
      </c>
      <c r="B238" s="13">
        <v>5154</v>
      </c>
      <c r="C238" s="14" t="s">
        <v>250</v>
      </c>
      <c r="D238" s="124">
        <v>0</v>
      </c>
      <c r="E238" s="125">
        <v>28817.83</v>
      </c>
      <c r="F238" s="125">
        <v>25536.93</v>
      </c>
      <c r="G238" s="126">
        <v>100000</v>
      </c>
      <c r="H238" s="126">
        <v>100000</v>
      </c>
      <c r="I238" s="75">
        <v>70000</v>
      </c>
      <c r="J238" s="4"/>
    </row>
    <row r="239" spans="1:10" ht="52.5">
      <c r="A239" s="12">
        <v>3613</v>
      </c>
      <c r="B239" s="13">
        <v>5169</v>
      </c>
      <c r="C239" s="39" t="s">
        <v>292</v>
      </c>
      <c r="D239" s="124">
        <v>0</v>
      </c>
      <c r="E239" s="125">
        <v>0</v>
      </c>
      <c r="F239" s="125">
        <v>85000</v>
      </c>
      <c r="G239" s="126">
        <v>5000000</v>
      </c>
      <c r="H239" s="126">
        <v>5000000</v>
      </c>
      <c r="I239" s="75">
        <v>600000</v>
      </c>
      <c r="J239" s="4"/>
    </row>
    <row r="240" spans="1:10" ht="14.25">
      <c r="A240" s="12">
        <v>3613</v>
      </c>
      <c r="B240" s="13">
        <v>5171</v>
      </c>
      <c r="C240" s="14" t="s">
        <v>34</v>
      </c>
      <c r="D240" s="124">
        <v>0</v>
      </c>
      <c r="E240" s="125">
        <v>3570</v>
      </c>
      <c r="F240" s="125">
        <v>0</v>
      </c>
      <c r="G240" s="126">
        <v>20000</v>
      </c>
      <c r="H240" s="126">
        <v>20000</v>
      </c>
      <c r="I240" s="75">
        <v>20000</v>
      </c>
      <c r="J240" s="4"/>
    </row>
    <row r="241" spans="1:10" ht="15">
      <c r="A241" s="15"/>
      <c r="B241" s="16"/>
      <c r="C241" s="17" t="s">
        <v>1</v>
      </c>
      <c r="D241" s="127">
        <f aca="true" t="shared" si="27" ref="D241:I241">SUM(D235:D240)</f>
        <v>0</v>
      </c>
      <c r="E241" s="128">
        <f t="shared" si="27"/>
        <v>112495.13</v>
      </c>
      <c r="F241" s="128">
        <f t="shared" si="27"/>
        <v>127430.15</v>
      </c>
      <c r="G241" s="129">
        <f t="shared" si="27"/>
        <v>5286000</v>
      </c>
      <c r="H241" s="129">
        <f t="shared" si="27"/>
        <v>5286000</v>
      </c>
      <c r="I241" s="76">
        <f t="shared" si="27"/>
        <v>806000</v>
      </c>
      <c r="J241" s="4"/>
    </row>
    <row r="242" spans="1:10" ht="15">
      <c r="A242" s="9"/>
      <c r="B242" s="25"/>
      <c r="C242" s="24" t="s">
        <v>22</v>
      </c>
      <c r="D242" s="118"/>
      <c r="E242" s="119"/>
      <c r="F242" s="119"/>
      <c r="G242" s="141"/>
      <c r="H242" s="141"/>
      <c r="I242" s="79"/>
      <c r="J242" s="4"/>
    </row>
    <row r="243" spans="1:10" ht="14.25">
      <c r="A243" s="12">
        <v>3631</v>
      </c>
      <c r="B243" s="13">
        <v>5137</v>
      </c>
      <c r="C243" s="14" t="s">
        <v>207</v>
      </c>
      <c r="D243" s="124">
        <v>49983</v>
      </c>
      <c r="E243" s="125">
        <v>0</v>
      </c>
      <c r="F243" s="125">
        <v>0</v>
      </c>
      <c r="G243" s="126">
        <v>0</v>
      </c>
      <c r="H243" s="126">
        <v>0</v>
      </c>
      <c r="I243" s="75">
        <v>0</v>
      </c>
      <c r="J243" s="4"/>
    </row>
    <row r="244" spans="1:10" ht="14.25">
      <c r="A244" s="12">
        <v>3631</v>
      </c>
      <c r="B244" s="13">
        <v>5139</v>
      </c>
      <c r="C244" s="14" t="s">
        <v>55</v>
      </c>
      <c r="D244" s="124">
        <v>1368</v>
      </c>
      <c r="E244" s="125">
        <v>0</v>
      </c>
      <c r="F244" s="125">
        <v>0</v>
      </c>
      <c r="G244" s="126">
        <v>5000</v>
      </c>
      <c r="H244" s="126">
        <v>5000</v>
      </c>
      <c r="I244" s="75">
        <v>5000</v>
      </c>
      <c r="J244" s="4"/>
    </row>
    <row r="245" spans="1:10" ht="14.25">
      <c r="A245" s="12">
        <v>3631</v>
      </c>
      <c r="B245" s="13">
        <v>5154</v>
      </c>
      <c r="C245" s="14" t="s">
        <v>245</v>
      </c>
      <c r="D245" s="124">
        <v>414709.89</v>
      </c>
      <c r="E245" s="125">
        <v>417978.26</v>
      </c>
      <c r="F245" s="125">
        <v>374004.91</v>
      </c>
      <c r="G245" s="126">
        <v>600000</v>
      </c>
      <c r="H245" s="126">
        <v>600000</v>
      </c>
      <c r="I245" s="75">
        <v>600000</v>
      </c>
      <c r="J245" s="4"/>
    </row>
    <row r="246" spans="1:10" ht="14.25">
      <c r="A246" s="12">
        <v>3631</v>
      </c>
      <c r="B246" s="13">
        <v>5169</v>
      </c>
      <c r="C246" s="14" t="s">
        <v>228</v>
      </c>
      <c r="D246" s="124">
        <v>0</v>
      </c>
      <c r="E246" s="125">
        <v>0</v>
      </c>
      <c r="F246" s="125">
        <v>22022</v>
      </c>
      <c r="G246" s="126">
        <v>10000</v>
      </c>
      <c r="H246" s="126">
        <v>23000</v>
      </c>
      <c r="I246" s="75">
        <v>10000</v>
      </c>
      <c r="J246" s="4"/>
    </row>
    <row r="247" spans="1:10" ht="14.25">
      <c r="A247" s="12">
        <v>3631</v>
      </c>
      <c r="B247" s="13">
        <v>5171</v>
      </c>
      <c r="C247" s="14" t="s">
        <v>293</v>
      </c>
      <c r="D247" s="124">
        <v>331745.7</v>
      </c>
      <c r="E247" s="125">
        <v>290050.31</v>
      </c>
      <c r="F247" s="125">
        <v>161190.21</v>
      </c>
      <c r="G247" s="126">
        <v>300000</v>
      </c>
      <c r="H247" s="126">
        <v>287000</v>
      </c>
      <c r="I247" s="75">
        <v>300000</v>
      </c>
      <c r="J247" s="4"/>
    </row>
    <row r="248" spans="1:10" ht="39.75">
      <c r="A248" s="12">
        <v>3631</v>
      </c>
      <c r="B248" s="13">
        <v>6121</v>
      </c>
      <c r="C248" s="14" t="s">
        <v>294</v>
      </c>
      <c r="D248" s="124">
        <v>1545830.6</v>
      </c>
      <c r="E248" s="125">
        <v>0</v>
      </c>
      <c r="F248" s="125">
        <v>64372</v>
      </c>
      <c r="G248" s="126">
        <v>1000000</v>
      </c>
      <c r="H248" s="126">
        <v>2000000</v>
      </c>
      <c r="I248" s="75">
        <v>1100000</v>
      </c>
      <c r="J248" s="4"/>
    </row>
    <row r="249" spans="1:10" ht="15">
      <c r="A249" s="15"/>
      <c r="B249" s="16"/>
      <c r="C249" s="17" t="s">
        <v>1</v>
      </c>
      <c r="D249" s="127">
        <f aca="true" t="shared" si="28" ref="D249:I249">SUM(D243:D248)</f>
        <v>2343637.1900000004</v>
      </c>
      <c r="E249" s="128">
        <f t="shared" si="28"/>
        <v>708028.5700000001</v>
      </c>
      <c r="F249" s="128">
        <f t="shared" si="28"/>
        <v>621589.12</v>
      </c>
      <c r="G249" s="129">
        <f t="shared" si="28"/>
        <v>1915000</v>
      </c>
      <c r="H249" s="129">
        <f t="shared" si="28"/>
        <v>2915000</v>
      </c>
      <c r="I249" s="76">
        <f t="shared" si="28"/>
        <v>2015000</v>
      </c>
      <c r="J249" s="4"/>
    </row>
    <row r="250" spans="1:10" ht="15">
      <c r="A250" s="9"/>
      <c r="B250" s="25"/>
      <c r="C250" s="24" t="s">
        <v>23</v>
      </c>
      <c r="D250" s="118"/>
      <c r="E250" s="119"/>
      <c r="F250" s="119"/>
      <c r="G250" s="141"/>
      <c r="H250" s="141"/>
      <c r="I250" s="79"/>
      <c r="J250" s="4"/>
    </row>
    <row r="251" spans="1:10" ht="14.25">
      <c r="A251" s="12">
        <v>3632</v>
      </c>
      <c r="B251" s="13">
        <v>5021</v>
      </c>
      <c r="C251" s="14" t="s">
        <v>87</v>
      </c>
      <c r="D251" s="124">
        <v>26640</v>
      </c>
      <c r="E251" s="125">
        <v>0</v>
      </c>
      <c r="F251" s="125">
        <v>0</v>
      </c>
      <c r="G251" s="126">
        <v>0</v>
      </c>
      <c r="H251" s="126">
        <v>0</v>
      </c>
      <c r="I251" s="75">
        <v>0</v>
      </c>
      <c r="J251" s="4"/>
    </row>
    <row r="252" spans="1:10" ht="14.25">
      <c r="A252" s="12">
        <v>3632</v>
      </c>
      <c r="B252" s="13">
        <v>5137</v>
      </c>
      <c r="C252" s="14" t="s">
        <v>160</v>
      </c>
      <c r="D252" s="124">
        <v>15159</v>
      </c>
      <c r="E252" s="125">
        <v>0</v>
      </c>
      <c r="F252" s="125">
        <v>13576.2</v>
      </c>
      <c r="G252" s="126">
        <v>0</v>
      </c>
      <c r="H252" s="126">
        <v>14000</v>
      </c>
      <c r="I252" s="75">
        <v>0</v>
      </c>
      <c r="J252" s="4"/>
    </row>
    <row r="253" spans="1:10" ht="14.25">
      <c r="A253" s="12">
        <v>3632</v>
      </c>
      <c r="B253" s="13">
        <v>5139</v>
      </c>
      <c r="C253" s="14" t="s">
        <v>145</v>
      </c>
      <c r="D253" s="124">
        <v>1890.37</v>
      </c>
      <c r="E253" s="125">
        <v>4728.09</v>
      </c>
      <c r="F253" s="125">
        <v>3942</v>
      </c>
      <c r="G253" s="126">
        <v>10000</v>
      </c>
      <c r="H253" s="126">
        <v>10000</v>
      </c>
      <c r="I253" s="75">
        <v>10000</v>
      </c>
      <c r="J253" s="4"/>
    </row>
    <row r="254" spans="1:10" ht="14.25">
      <c r="A254" s="12">
        <v>3632</v>
      </c>
      <c r="B254" s="13">
        <v>5151</v>
      </c>
      <c r="C254" s="14" t="s">
        <v>4</v>
      </c>
      <c r="D254" s="124">
        <v>3602</v>
      </c>
      <c r="E254" s="125">
        <v>6208</v>
      </c>
      <c r="F254" s="125">
        <v>3315</v>
      </c>
      <c r="G254" s="126">
        <v>7000</v>
      </c>
      <c r="H254" s="126">
        <v>7000</v>
      </c>
      <c r="I254" s="75">
        <v>7000</v>
      </c>
      <c r="J254" s="4"/>
    </row>
    <row r="255" spans="1:10" ht="14.25">
      <c r="A255" s="12">
        <v>3632</v>
      </c>
      <c r="B255" s="13">
        <v>5154</v>
      </c>
      <c r="C255" s="14" t="s">
        <v>251</v>
      </c>
      <c r="D255" s="124">
        <v>12279.6</v>
      </c>
      <c r="E255" s="125">
        <v>22046.27</v>
      </c>
      <c r="F255" s="125">
        <v>25430.87</v>
      </c>
      <c r="G255" s="126">
        <v>40000</v>
      </c>
      <c r="H255" s="126">
        <v>40000</v>
      </c>
      <c r="I255" s="75">
        <v>40000</v>
      </c>
      <c r="J255" s="4"/>
    </row>
    <row r="256" spans="1:10" ht="14.25">
      <c r="A256" s="12">
        <v>3632</v>
      </c>
      <c r="B256" s="13">
        <v>5168</v>
      </c>
      <c r="C256" s="14" t="s">
        <v>89</v>
      </c>
      <c r="D256" s="124">
        <v>0</v>
      </c>
      <c r="E256" s="125">
        <v>0</v>
      </c>
      <c r="F256" s="125">
        <v>0</v>
      </c>
      <c r="G256" s="126">
        <v>1500</v>
      </c>
      <c r="H256" s="126">
        <v>1500</v>
      </c>
      <c r="I256" s="75">
        <v>1500</v>
      </c>
      <c r="J256" s="4"/>
    </row>
    <row r="257" spans="1:10" ht="27">
      <c r="A257" s="12">
        <v>3632</v>
      </c>
      <c r="B257" s="13">
        <v>5169</v>
      </c>
      <c r="C257" s="14" t="s">
        <v>295</v>
      </c>
      <c r="D257" s="124">
        <v>6655</v>
      </c>
      <c r="E257" s="125">
        <v>140</v>
      </c>
      <c r="F257" s="125">
        <v>178583.5</v>
      </c>
      <c r="G257" s="126">
        <v>2000000</v>
      </c>
      <c r="H257" s="126">
        <v>1530000</v>
      </c>
      <c r="I257" s="75">
        <v>50000</v>
      </c>
      <c r="J257" s="4"/>
    </row>
    <row r="258" spans="1:10" ht="14.25">
      <c r="A258" s="12">
        <v>3632</v>
      </c>
      <c r="B258" s="13">
        <v>5171</v>
      </c>
      <c r="C258" s="14" t="s">
        <v>153</v>
      </c>
      <c r="D258" s="124">
        <v>0</v>
      </c>
      <c r="E258" s="125">
        <v>458673.89</v>
      </c>
      <c r="F258" s="125">
        <v>17800</v>
      </c>
      <c r="G258" s="126">
        <v>10000</v>
      </c>
      <c r="H258" s="126">
        <v>18000</v>
      </c>
      <c r="I258" s="75">
        <v>10000</v>
      </c>
      <c r="J258" s="4"/>
    </row>
    <row r="259" spans="1:10" ht="15">
      <c r="A259" s="15"/>
      <c r="B259" s="16"/>
      <c r="C259" s="17" t="s">
        <v>1</v>
      </c>
      <c r="D259" s="127">
        <f aca="true" t="shared" si="29" ref="D259:I259">SUM(D251:D258)</f>
        <v>66225.97</v>
      </c>
      <c r="E259" s="128">
        <f t="shared" si="29"/>
        <v>491796.25</v>
      </c>
      <c r="F259" s="128">
        <f t="shared" si="29"/>
        <v>242647.57</v>
      </c>
      <c r="G259" s="129">
        <f t="shared" si="29"/>
        <v>2068500</v>
      </c>
      <c r="H259" s="129">
        <f t="shared" si="29"/>
        <v>1620500</v>
      </c>
      <c r="I259" s="76">
        <f t="shared" si="29"/>
        <v>118500</v>
      </c>
      <c r="J259" s="4"/>
    </row>
    <row r="260" spans="1:10" ht="15">
      <c r="A260" s="9"/>
      <c r="B260" s="25"/>
      <c r="C260" s="24" t="s">
        <v>157</v>
      </c>
      <c r="D260" s="138"/>
      <c r="E260" s="154"/>
      <c r="F260" s="154"/>
      <c r="G260" s="140"/>
      <c r="H260" s="140"/>
      <c r="I260" s="78"/>
      <c r="J260" s="4"/>
    </row>
    <row r="261" spans="1:10" ht="14.25">
      <c r="A261" s="12">
        <v>3635</v>
      </c>
      <c r="B261" s="13">
        <v>5169</v>
      </c>
      <c r="C261" s="34" t="s">
        <v>0</v>
      </c>
      <c r="D261" s="124">
        <v>0</v>
      </c>
      <c r="E261" s="125">
        <v>0</v>
      </c>
      <c r="F261" s="125">
        <v>0</v>
      </c>
      <c r="G261" s="126">
        <v>10000</v>
      </c>
      <c r="H261" s="126">
        <v>10000</v>
      </c>
      <c r="I261" s="75">
        <v>500000</v>
      </c>
      <c r="J261" s="54"/>
    </row>
    <row r="262" spans="1:10" ht="15">
      <c r="A262" s="15"/>
      <c r="B262" s="16"/>
      <c r="C262" s="17" t="s">
        <v>1</v>
      </c>
      <c r="D262" s="127">
        <f aca="true" t="shared" si="30" ref="D262:I262">SUM(D261)</f>
        <v>0</v>
      </c>
      <c r="E262" s="128">
        <f t="shared" si="30"/>
        <v>0</v>
      </c>
      <c r="F262" s="128">
        <f t="shared" si="30"/>
        <v>0</v>
      </c>
      <c r="G262" s="129">
        <f t="shared" si="30"/>
        <v>10000</v>
      </c>
      <c r="H262" s="129">
        <f t="shared" si="30"/>
        <v>10000</v>
      </c>
      <c r="I262" s="76">
        <f t="shared" si="30"/>
        <v>500000</v>
      </c>
      <c r="J262" s="4"/>
    </row>
    <row r="263" spans="1:10" ht="15">
      <c r="A263" s="9"/>
      <c r="B263" s="25"/>
      <c r="C263" s="24" t="s">
        <v>24</v>
      </c>
      <c r="D263" s="118"/>
      <c r="E263" s="119"/>
      <c r="F263" s="119"/>
      <c r="G263" s="141"/>
      <c r="H263" s="141"/>
      <c r="I263" s="79"/>
      <c r="J263" s="4"/>
    </row>
    <row r="264" spans="1:10" ht="14.25">
      <c r="A264" s="12">
        <v>3639</v>
      </c>
      <c r="B264" s="13">
        <v>5122</v>
      </c>
      <c r="C264" s="14" t="s">
        <v>191</v>
      </c>
      <c r="D264" s="124">
        <v>2420</v>
      </c>
      <c r="E264" s="125">
        <v>0</v>
      </c>
      <c r="F264" s="125">
        <v>0</v>
      </c>
      <c r="G264" s="126">
        <v>0</v>
      </c>
      <c r="H264" s="126">
        <v>0</v>
      </c>
      <c r="I264" s="75">
        <v>0</v>
      </c>
      <c r="J264" s="4"/>
    </row>
    <row r="265" spans="1:10" ht="14.25">
      <c r="A265" s="12">
        <v>3639</v>
      </c>
      <c r="B265" s="13">
        <v>5139</v>
      </c>
      <c r="C265" s="14" t="s">
        <v>55</v>
      </c>
      <c r="D265" s="124">
        <v>1405</v>
      </c>
      <c r="E265" s="125">
        <v>238</v>
      </c>
      <c r="F265" s="125">
        <v>757</v>
      </c>
      <c r="G265" s="126">
        <v>5000</v>
      </c>
      <c r="H265" s="126">
        <v>5000</v>
      </c>
      <c r="I265" s="75">
        <v>5000</v>
      </c>
      <c r="J265" s="4"/>
    </row>
    <row r="266" spans="1:10" ht="14.25">
      <c r="A266" s="12">
        <v>3639</v>
      </c>
      <c r="B266" s="13">
        <v>5151</v>
      </c>
      <c r="C266" s="14" t="s">
        <v>222</v>
      </c>
      <c r="D266" s="124">
        <v>4680.5</v>
      </c>
      <c r="E266" s="125">
        <v>4506.02</v>
      </c>
      <c r="F266" s="125">
        <v>13568.86</v>
      </c>
      <c r="G266" s="126">
        <v>5000</v>
      </c>
      <c r="H266" s="126">
        <v>15000</v>
      </c>
      <c r="I266" s="75">
        <v>15000</v>
      </c>
      <c r="J266" s="4"/>
    </row>
    <row r="267" spans="1:10" ht="14.25">
      <c r="A267" s="12">
        <v>3639</v>
      </c>
      <c r="B267" s="13">
        <v>5153</v>
      </c>
      <c r="C267" s="14" t="s">
        <v>223</v>
      </c>
      <c r="D267" s="124">
        <v>43670</v>
      </c>
      <c r="E267" s="125">
        <v>0</v>
      </c>
      <c r="F267" s="125">
        <v>0</v>
      </c>
      <c r="G267" s="126">
        <v>0</v>
      </c>
      <c r="H267" s="126">
        <v>0</v>
      </c>
      <c r="I267" s="75">
        <v>0</v>
      </c>
      <c r="J267" s="4"/>
    </row>
    <row r="268" spans="1:10" ht="27">
      <c r="A268" s="12">
        <v>3639</v>
      </c>
      <c r="B268" s="13">
        <v>5154</v>
      </c>
      <c r="C268" s="14" t="s">
        <v>252</v>
      </c>
      <c r="D268" s="124">
        <v>62340.37</v>
      </c>
      <c r="E268" s="125">
        <v>25527.14</v>
      </c>
      <c r="F268" s="125">
        <v>-1327.56</v>
      </c>
      <c r="G268" s="126">
        <v>50000</v>
      </c>
      <c r="H268" s="126">
        <v>40000</v>
      </c>
      <c r="I268" s="75">
        <v>50000</v>
      </c>
      <c r="J268" s="4"/>
    </row>
    <row r="269" spans="1:10" ht="14.25">
      <c r="A269" s="12">
        <v>3639</v>
      </c>
      <c r="B269" s="13">
        <v>5164</v>
      </c>
      <c r="C269" s="14" t="s">
        <v>225</v>
      </c>
      <c r="D269" s="124">
        <v>8762</v>
      </c>
      <c r="E269" s="125">
        <v>9010</v>
      </c>
      <c r="F269" s="125">
        <v>9313</v>
      </c>
      <c r="G269" s="126">
        <v>10000</v>
      </c>
      <c r="H269" s="126">
        <v>10000</v>
      </c>
      <c r="I269" s="75">
        <v>11000</v>
      </c>
      <c r="J269" s="4"/>
    </row>
    <row r="270" spans="1:10" ht="14.25">
      <c r="A270" s="12">
        <v>3639</v>
      </c>
      <c r="B270" s="13">
        <v>5166</v>
      </c>
      <c r="C270" s="14" t="s">
        <v>112</v>
      </c>
      <c r="D270" s="124">
        <v>45980</v>
      </c>
      <c r="E270" s="125">
        <v>26620</v>
      </c>
      <c r="F270" s="125">
        <v>24805</v>
      </c>
      <c r="G270" s="126">
        <v>100000</v>
      </c>
      <c r="H270" s="126">
        <v>95000</v>
      </c>
      <c r="I270" s="75">
        <v>100000</v>
      </c>
      <c r="J270" s="54"/>
    </row>
    <row r="271" spans="1:10" ht="14.25">
      <c r="A271" s="12">
        <v>3639</v>
      </c>
      <c r="B271" s="13">
        <v>5169</v>
      </c>
      <c r="C271" s="14" t="s">
        <v>226</v>
      </c>
      <c r="D271" s="124">
        <v>611.75</v>
      </c>
      <c r="E271" s="125">
        <v>3008.48</v>
      </c>
      <c r="F271" s="125">
        <v>11226.28</v>
      </c>
      <c r="G271" s="126">
        <v>10000</v>
      </c>
      <c r="H271" s="126">
        <v>13000</v>
      </c>
      <c r="I271" s="75">
        <v>10000</v>
      </c>
      <c r="J271" s="4"/>
    </row>
    <row r="272" spans="1:10" ht="14.25">
      <c r="A272" s="12">
        <v>3639</v>
      </c>
      <c r="B272" s="13">
        <v>5171</v>
      </c>
      <c r="C272" s="14" t="s">
        <v>227</v>
      </c>
      <c r="D272" s="124">
        <v>50028</v>
      </c>
      <c r="E272" s="125">
        <v>726</v>
      </c>
      <c r="F272" s="125">
        <v>14157</v>
      </c>
      <c r="G272" s="126">
        <v>25000</v>
      </c>
      <c r="H272" s="126">
        <v>22000</v>
      </c>
      <c r="I272" s="75">
        <v>25000</v>
      </c>
      <c r="J272" s="4"/>
    </row>
    <row r="273" spans="1:10" ht="14.25">
      <c r="A273" s="12">
        <v>3639</v>
      </c>
      <c r="B273" s="13">
        <v>5192</v>
      </c>
      <c r="C273" s="14" t="s">
        <v>317</v>
      </c>
      <c r="D273" s="124">
        <v>0</v>
      </c>
      <c r="E273" s="125">
        <v>0</v>
      </c>
      <c r="F273" s="125">
        <v>3000</v>
      </c>
      <c r="G273" s="126">
        <v>0</v>
      </c>
      <c r="H273" s="126">
        <v>3000</v>
      </c>
      <c r="I273" s="75">
        <v>0</v>
      </c>
      <c r="J273" s="4"/>
    </row>
    <row r="274" spans="1:10" ht="14.25">
      <c r="A274" s="12">
        <v>3639</v>
      </c>
      <c r="B274" s="13">
        <v>5362</v>
      </c>
      <c r="C274" s="14" t="s">
        <v>224</v>
      </c>
      <c r="D274" s="124">
        <v>3616</v>
      </c>
      <c r="E274" s="125">
        <v>2616</v>
      </c>
      <c r="F274" s="125">
        <v>3616</v>
      </c>
      <c r="G274" s="126">
        <v>4000</v>
      </c>
      <c r="H274" s="126">
        <v>4000</v>
      </c>
      <c r="I274" s="75">
        <v>4000</v>
      </c>
      <c r="J274" s="4"/>
    </row>
    <row r="275" spans="1:10" ht="14.25">
      <c r="A275" s="12">
        <v>3639</v>
      </c>
      <c r="B275" s="13">
        <v>5365</v>
      </c>
      <c r="C275" s="14" t="s">
        <v>210</v>
      </c>
      <c r="D275" s="124">
        <v>0</v>
      </c>
      <c r="E275" s="125">
        <v>0</v>
      </c>
      <c r="F275" s="125">
        <v>2000</v>
      </c>
      <c r="G275" s="126">
        <v>0</v>
      </c>
      <c r="H275" s="126">
        <v>2000</v>
      </c>
      <c r="I275" s="75">
        <v>0</v>
      </c>
      <c r="J275" s="4"/>
    </row>
    <row r="276" spans="1:10" ht="53.25" customHeight="1">
      <c r="A276" s="12">
        <v>3639</v>
      </c>
      <c r="B276" s="13">
        <v>6121</v>
      </c>
      <c r="C276" s="14" t="s">
        <v>296</v>
      </c>
      <c r="D276" s="124">
        <v>952270</v>
      </c>
      <c r="E276" s="125">
        <v>108295</v>
      </c>
      <c r="F276" s="125">
        <v>0</v>
      </c>
      <c r="G276" s="126">
        <v>300000</v>
      </c>
      <c r="H276" s="126">
        <v>300000</v>
      </c>
      <c r="I276" s="75">
        <v>0</v>
      </c>
      <c r="J276" s="54"/>
    </row>
    <row r="277" spans="1:10" ht="14.25">
      <c r="A277" s="12">
        <v>3639</v>
      </c>
      <c r="B277" s="13">
        <v>6130</v>
      </c>
      <c r="C277" s="14" t="s">
        <v>168</v>
      </c>
      <c r="D277" s="124">
        <v>370535</v>
      </c>
      <c r="E277" s="125">
        <v>3500</v>
      </c>
      <c r="F277" s="125">
        <v>0</v>
      </c>
      <c r="G277" s="126">
        <v>0</v>
      </c>
      <c r="H277" s="126">
        <v>0</v>
      </c>
      <c r="I277" s="75">
        <v>0</v>
      </c>
      <c r="J277" s="4"/>
    </row>
    <row r="278" spans="1:10" ht="15">
      <c r="A278" s="15"/>
      <c r="B278" s="16"/>
      <c r="C278" s="17" t="s">
        <v>1</v>
      </c>
      <c r="D278" s="127">
        <f aca="true" t="shared" si="31" ref="D278:I278">SUM(D264:D277)</f>
        <v>1546318.62</v>
      </c>
      <c r="E278" s="128">
        <f t="shared" si="31"/>
        <v>184046.64</v>
      </c>
      <c r="F278" s="128">
        <f t="shared" si="31"/>
        <v>81115.58</v>
      </c>
      <c r="G278" s="129">
        <f t="shared" si="31"/>
        <v>509000</v>
      </c>
      <c r="H278" s="129">
        <f t="shared" si="31"/>
        <v>509000</v>
      </c>
      <c r="I278" s="76">
        <f t="shared" si="31"/>
        <v>220000</v>
      </c>
      <c r="J278" s="4"/>
    </row>
    <row r="279" spans="1:10" ht="15">
      <c r="A279" s="9"/>
      <c r="B279" s="25"/>
      <c r="C279" s="24" t="s">
        <v>25</v>
      </c>
      <c r="D279" s="118"/>
      <c r="E279" s="119"/>
      <c r="F279" s="119"/>
      <c r="G279" s="141"/>
      <c r="H279" s="141"/>
      <c r="I279" s="79"/>
      <c r="J279" s="4"/>
    </row>
    <row r="280" spans="1:10" ht="14.25">
      <c r="A280" s="12">
        <v>3722</v>
      </c>
      <c r="B280" s="13">
        <v>5139</v>
      </c>
      <c r="C280" s="14" t="s">
        <v>186</v>
      </c>
      <c r="D280" s="124">
        <v>0</v>
      </c>
      <c r="E280" s="125">
        <v>0</v>
      </c>
      <c r="F280" s="125">
        <v>726</v>
      </c>
      <c r="G280" s="126">
        <v>5000</v>
      </c>
      <c r="H280" s="126">
        <v>5000</v>
      </c>
      <c r="I280" s="75">
        <v>5000</v>
      </c>
      <c r="J280" s="4"/>
    </row>
    <row r="281" spans="1:10" ht="14.25">
      <c r="A281" s="12">
        <v>3722</v>
      </c>
      <c r="B281" s="13">
        <v>5169</v>
      </c>
      <c r="C281" s="14" t="s">
        <v>220</v>
      </c>
      <c r="D281" s="124">
        <v>1981683.92</v>
      </c>
      <c r="E281" s="125">
        <v>1543764.97</v>
      </c>
      <c r="F281" s="125">
        <v>1308095.67</v>
      </c>
      <c r="G281" s="126">
        <v>1800000</v>
      </c>
      <c r="H281" s="126">
        <v>1800000</v>
      </c>
      <c r="I281" s="75">
        <v>2300000</v>
      </c>
      <c r="J281" s="4"/>
    </row>
    <row r="282" spans="1:10" ht="15">
      <c r="A282" s="15"/>
      <c r="B282" s="16"/>
      <c r="C282" s="17" t="s">
        <v>1</v>
      </c>
      <c r="D282" s="127">
        <f aca="true" t="shared" si="32" ref="D282:I282">SUM(D280:D281)</f>
        <v>1981683.92</v>
      </c>
      <c r="E282" s="128">
        <f t="shared" si="32"/>
        <v>1543764.97</v>
      </c>
      <c r="F282" s="128">
        <f t="shared" si="32"/>
        <v>1308821.67</v>
      </c>
      <c r="G282" s="129">
        <f t="shared" si="32"/>
        <v>1805000</v>
      </c>
      <c r="H282" s="129">
        <f t="shared" si="32"/>
        <v>1805000</v>
      </c>
      <c r="I282" s="76">
        <f t="shared" si="32"/>
        <v>2305000</v>
      </c>
      <c r="J282" s="4"/>
    </row>
    <row r="283" spans="1:10" ht="15">
      <c r="A283" s="9"/>
      <c r="B283" s="25"/>
      <c r="C283" s="24" t="s">
        <v>26</v>
      </c>
      <c r="D283" s="118"/>
      <c r="E283" s="118"/>
      <c r="F283" s="118"/>
      <c r="G283" s="145"/>
      <c r="H283" s="145"/>
      <c r="I283" s="81"/>
      <c r="J283" s="4"/>
    </row>
    <row r="284" spans="1:10" ht="14.25">
      <c r="A284" s="12">
        <v>3725</v>
      </c>
      <c r="B284" s="48">
        <v>5021</v>
      </c>
      <c r="C284" s="49" t="s">
        <v>87</v>
      </c>
      <c r="D284" s="124">
        <v>123740</v>
      </c>
      <c r="E284" s="124">
        <v>143815</v>
      </c>
      <c r="F284" s="124">
        <v>101640</v>
      </c>
      <c r="G284" s="146">
        <v>160000</v>
      </c>
      <c r="H284" s="146">
        <v>160000</v>
      </c>
      <c r="I284" s="82">
        <v>300000</v>
      </c>
      <c r="J284" s="4"/>
    </row>
    <row r="285" spans="1:10" ht="14.25">
      <c r="A285" s="12">
        <v>3725</v>
      </c>
      <c r="B285" s="48">
        <v>5031</v>
      </c>
      <c r="C285" s="49" t="s">
        <v>3</v>
      </c>
      <c r="D285" s="124">
        <v>25018.24</v>
      </c>
      <c r="E285" s="124">
        <v>33460.16</v>
      </c>
      <c r="F285" s="124">
        <v>25206.72</v>
      </c>
      <c r="G285" s="146">
        <f>CEILING((G284)*0.25,1000)</f>
        <v>40000</v>
      </c>
      <c r="H285" s="146">
        <f>CEILING((H284)*0.25,1000)</f>
        <v>40000</v>
      </c>
      <c r="I285" s="82">
        <f>CEILING((I284)*0.25,1000)</f>
        <v>75000</v>
      </c>
      <c r="J285" s="4"/>
    </row>
    <row r="286" spans="1:10" ht="14.25">
      <c r="A286" s="12">
        <v>3725</v>
      </c>
      <c r="B286" s="48">
        <v>5032</v>
      </c>
      <c r="C286" s="49" t="s">
        <v>95</v>
      </c>
      <c r="D286" s="124">
        <v>9080</v>
      </c>
      <c r="E286" s="124">
        <v>12142</v>
      </c>
      <c r="F286" s="124">
        <v>9147</v>
      </c>
      <c r="G286" s="146">
        <f>CEILING((G284)*0.09,1000)</f>
        <v>15000</v>
      </c>
      <c r="H286" s="146">
        <f>CEILING((H284)*0.09,1000)</f>
        <v>15000</v>
      </c>
      <c r="I286" s="82">
        <f>CEILING((I284)*0.09,1000)</f>
        <v>27000</v>
      </c>
      <c r="J286" s="4"/>
    </row>
    <row r="287" spans="1:10" ht="14.25">
      <c r="A287" s="12">
        <v>3725</v>
      </c>
      <c r="B287" s="48">
        <v>5133</v>
      </c>
      <c r="C287" s="49" t="s">
        <v>98</v>
      </c>
      <c r="D287" s="124">
        <v>0</v>
      </c>
      <c r="E287" s="124">
        <v>264</v>
      </c>
      <c r="F287" s="124">
        <v>0</v>
      </c>
      <c r="G287" s="146">
        <v>1000</v>
      </c>
      <c r="H287" s="146">
        <v>1000</v>
      </c>
      <c r="I287" s="82">
        <v>1000</v>
      </c>
      <c r="J287" s="4"/>
    </row>
    <row r="288" spans="1:10" ht="14.25">
      <c r="A288" s="12">
        <v>3725</v>
      </c>
      <c r="B288" s="48">
        <v>5137</v>
      </c>
      <c r="C288" s="49" t="s">
        <v>141</v>
      </c>
      <c r="D288" s="124">
        <v>0</v>
      </c>
      <c r="E288" s="124">
        <v>3130</v>
      </c>
      <c r="F288" s="124">
        <v>2400.64</v>
      </c>
      <c r="G288" s="146">
        <v>0</v>
      </c>
      <c r="H288" s="146">
        <v>2400</v>
      </c>
      <c r="I288" s="82">
        <v>5000</v>
      </c>
      <c r="J288" s="4"/>
    </row>
    <row r="289" spans="1:10" ht="14.25">
      <c r="A289" s="12">
        <v>3725</v>
      </c>
      <c r="B289" s="48">
        <v>5139</v>
      </c>
      <c r="C289" s="49" t="s">
        <v>55</v>
      </c>
      <c r="D289" s="124">
        <v>4834</v>
      </c>
      <c r="E289" s="124">
        <v>23506.9</v>
      </c>
      <c r="F289" s="124">
        <v>800</v>
      </c>
      <c r="G289" s="146">
        <v>10000</v>
      </c>
      <c r="H289" s="146">
        <v>7600</v>
      </c>
      <c r="I289" s="82">
        <v>10000</v>
      </c>
      <c r="J289" s="4"/>
    </row>
    <row r="290" spans="1:10" ht="14.25">
      <c r="A290" s="12">
        <v>3725</v>
      </c>
      <c r="B290" s="48">
        <v>5151</v>
      </c>
      <c r="C290" s="49" t="s">
        <v>253</v>
      </c>
      <c r="D290" s="124">
        <v>0</v>
      </c>
      <c r="E290" s="124">
        <v>54</v>
      </c>
      <c r="F290" s="124">
        <v>0</v>
      </c>
      <c r="G290" s="146">
        <v>1000</v>
      </c>
      <c r="H290" s="146">
        <v>1000</v>
      </c>
      <c r="I290" s="82">
        <v>1000</v>
      </c>
      <c r="J290" s="4"/>
    </row>
    <row r="291" spans="1:10" ht="14.25">
      <c r="A291" s="12">
        <v>3725</v>
      </c>
      <c r="B291" s="48">
        <v>5154</v>
      </c>
      <c r="C291" s="49" t="s">
        <v>254</v>
      </c>
      <c r="D291" s="124">
        <v>19999.31</v>
      </c>
      <c r="E291" s="124">
        <v>20288.4</v>
      </c>
      <c r="F291" s="124">
        <v>31745.64</v>
      </c>
      <c r="G291" s="146">
        <v>36000</v>
      </c>
      <c r="H291" s="146">
        <v>46000</v>
      </c>
      <c r="I291" s="82">
        <v>50000</v>
      </c>
      <c r="J291" s="4"/>
    </row>
    <row r="292" spans="1:10" ht="14.25">
      <c r="A292" s="12">
        <v>3725</v>
      </c>
      <c r="B292" s="48">
        <v>5169</v>
      </c>
      <c r="C292" s="49" t="s">
        <v>221</v>
      </c>
      <c r="D292" s="124">
        <v>1788651.14</v>
      </c>
      <c r="E292" s="124">
        <v>1884061.94</v>
      </c>
      <c r="F292" s="124">
        <v>1280574.77</v>
      </c>
      <c r="G292" s="146">
        <v>2000000</v>
      </c>
      <c r="H292" s="146">
        <v>2000000</v>
      </c>
      <c r="I292" s="82">
        <v>2000000</v>
      </c>
      <c r="J292" s="4"/>
    </row>
    <row r="293" spans="1:10" ht="14.25">
      <c r="A293" s="12">
        <v>3725</v>
      </c>
      <c r="B293" s="48">
        <v>5171</v>
      </c>
      <c r="C293" s="49" t="s">
        <v>219</v>
      </c>
      <c r="D293" s="124">
        <v>8293</v>
      </c>
      <c r="E293" s="124">
        <v>0</v>
      </c>
      <c r="F293" s="124">
        <v>0</v>
      </c>
      <c r="G293" s="146">
        <v>0</v>
      </c>
      <c r="H293" s="146">
        <v>0</v>
      </c>
      <c r="I293" s="82">
        <v>0</v>
      </c>
      <c r="J293" s="4"/>
    </row>
    <row r="294" spans="1:10" ht="14.25">
      <c r="A294" s="12">
        <v>3725</v>
      </c>
      <c r="B294" s="48">
        <v>6121</v>
      </c>
      <c r="C294" s="49" t="s">
        <v>297</v>
      </c>
      <c r="D294" s="124">
        <v>0</v>
      </c>
      <c r="E294" s="124">
        <v>558473.43</v>
      </c>
      <c r="F294" s="124">
        <v>247662.49</v>
      </c>
      <c r="G294" s="146">
        <v>200000</v>
      </c>
      <c r="H294" s="146">
        <v>200000</v>
      </c>
      <c r="I294" s="82">
        <v>0</v>
      </c>
      <c r="J294" s="4"/>
    </row>
    <row r="295" spans="1:10" ht="39.75">
      <c r="A295" s="12">
        <v>3725</v>
      </c>
      <c r="B295" s="48">
        <v>6122</v>
      </c>
      <c r="C295" s="49" t="s">
        <v>298</v>
      </c>
      <c r="D295" s="124">
        <v>75940</v>
      </c>
      <c r="E295" s="124">
        <v>1102310</v>
      </c>
      <c r="F295" s="124">
        <v>0</v>
      </c>
      <c r="G295" s="146">
        <v>0</v>
      </c>
      <c r="H295" s="146">
        <v>0</v>
      </c>
      <c r="I295" s="82">
        <v>0</v>
      </c>
      <c r="J295" s="4"/>
    </row>
    <row r="296" spans="1:9" ht="15">
      <c r="A296" s="12">
        <v>3725</v>
      </c>
      <c r="B296" s="48">
        <v>6123</v>
      </c>
      <c r="C296" s="49" t="s">
        <v>299</v>
      </c>
      <c r="D296" s="155">
        <v>0</v>
      </c>
      <c r="E296" s="155">
        <v>0</v>
      </c>
      <c r="F296" s="155">
        <v>374132</v>
      </c>
      <c r="G296" s="156"/>
      <c r="H296" s="156">
        <v>375000</v>
      </c>
      <c r="I296" s="98">
        <v>0</v>
      </c>
    </row>
    <row r="297" spans="1:10" ht="15">
      <c r="A297" s="15"/>
      <c r="B297" s="16"/>
      <c r="C297" s="17" t="s">
        <v>1</v>
      </c>
      <c r="D297" s="127">
        <f>SUM(D284:D296)</f>
        <v>2055555.69</v>
      </c>
      <c r="E297" s="127">
        <f>SUM(E284:E296)</f>
        <v>3781505.83</v>
      </c>
      <c r="F297" s="127">
        <f>SUM(F284:F296)</f>
        <v>2073309.26</v>
      </c>
      <c r="G297" s="147">
        <f>SUM(G284:G295)</f>
        <v>2463000</v>
      </c>
      <c r="H297" s="147">
        <f>SUM(H284:H296)</f>
        <v>2848000</v>
      </c>
      <c r="I297" s="83">
        <f>SUM(I284:I296)</f>
        <v>2469000</v>
      </c>
      <c r="J297" s="4"/>
    </row>
    <row r="298" spans="1:10" ht="15">
      <c r="A298" s="9"/>
      <c r="B298" s="25"/>
      <c r="C298" s="24" t="s">
        <v>27</v>
      </c>
      <c r="D298" s="118"/>
      <c r="E298" s="119"/>
      <c r="F298" s="119"/>
      <c r="G298" s="141"/>
      <c r="H298" s="141"/>
      <c r="I298" s="79"/>
      <c r="J298" s="4"/>
    </row>
    <row r="299" spans="1:10" ht="14.25">
      <c r="A299" s="12">
        <v>3729</v>
      </c>
      <c r="B299" s="13">
        <v>5169</v>
      </c>
      <c r="C299" s="14" t="s">
        <v>62</v>
      </c>
      <c r="D299" s="124">
        <v>26475</v>
      </c>
      <c r="E299" s="125">
        <v>27709</v>
      </c>
      <c r="F299" s="125">
        <v>0</v>
      </c>
      <c r="G299" s="126">
        <v>35000</v>
      </c>
      <c r="H299" s="126">
        <v>35000</v>
      </c>
      <c r="I299" s="75">
        <v>35000</v>
      </c>
      <c r="J299" s="4"/>
    </row>
    <row r="300" spans="1:10" ht="15">
      <c r="A300" s="15"/>
      <c r="B300" s="16"/>
      <c r="C300" s="17" t="s">
        <v>1</v>
      </c>
      <c r="D300" s="127">
        <f aca="true" t="shared" si="33" ref="D300:I300">SUM(D299)</f>
        <v>26475</v>
      </c>
      <c r="E300" s="128">
        <f t="shared" si="33"/>
        <v>27709</v>
      </c>
      <c r="F300" s="128">
        <f t="shared" si="33"/>
        <v>0</v>
      </c>
      <c r="G300" s="129">
        <f t="shared" si="33"/>
        <v>35000</v>
      </c>
      <c r="H300" s="129">
        <f t="shared" si="33"/>
        <v>35000</v>
      </c>
      <c r="I300" s="76">
        <f t="shared" si="33"/>
        <v>35000</v>
      </c>
      <c r="J300" s="4"/>
    </row>
    <row r="301" spans="1:10" ht="15">
      <c r="A301" s="9"/>
      <c r="B301" s="25"/>
      <c r="C301" s="24" t="s">
        <v>28</v>
      </c>
      <c r="D301" s="142"/>
      <c r="E301" s="143"/>
      <c r="F301" s="143"/>
      <c r="G301" s="144"/>
      <c r="H301" s="144"/>
      <c r="I301" s="80"/>
      <c r="J301" s="4"/>
    </row>
    <row r="302" spans="1:10" ht="14.25">
      <c r="A302" s="12">
        <v>3745</v>
      </c>
      <c r="B302" s="13">
        <v>5011</v>
      </c>
      <c r="C302" s="14" t="s">
        <v>2</v>
      </c>
      <c r="D302" s="124">
        <v>1714059</v>
      </c>
      <c r="E302" s="125">
        <v>1706062</v>
      </c>
      <c r="F302" s="125">
        <v>1489512</v>
      </c>
      <c r="G302" s="126">
        <v>2300000</v>
      </c>
      <c r="H302" s="126">
        <v>2230000</v>
      </c>
      <c r="I302" s="75">
        <v>2500000</v>
      </c>
      <c r="J302" s="4"/>
    </row>
    <row r="303" spans="1:10" ht="14.25">
      <c r="A303" s="12">
        <v>3745</v>
      </c>
      <c r="B303" s="13">
        <v>5021</v>
      </c>
      <c r="C303" s="14" t="s">
        <v>87</v>
      </c>
      <c r="D303" s="124">
        <v>45485</v>
      </c>
      <c r="E303" s="125">
        <v>111118</v>
      </c>
      <c r="F303" s="125">
        <v>59559</v>
      </c>
      <c r="G303" s="126">
        <v>120000</v>
      </c>
      <c r="H303" s="126">
        <v>120000</v>
      </c>
      <c r="I303" s="75">
        <v>120000</v>
      </c>
      <c r="J303" s="4"/>
    </row>
    <row r="304" spans="1:10" ht="14.25">
      <c r="A304" s="12">
        <v>3745</v>
      </c>
      <c r="B304" s="13">
        <v>5031</v>
      </c>
      <c r="C304" s="14" t="s">
        <v>3</v>
      </c>
      <c r="D304" s="124">
        <v>431286.64</v>
      </c>
      <c r="E304" s="125">
        <v>433471.4</v>
      </c>
      <c r="F304" s="125">
        <v>361048.33</v>
      </c>
      <c r="G304" s="126">
        <f>CEILING(G302*0.25,1000)</f>
        <v>575000</v>
      </c>
      <c r="H304" s="126">
        <v>575000</v>
      </c>
      <c r="I304" s="75">
        <f>CEILING(I302*0.25,1000)</f>
        <v>625000</v>
      </c>
      <c r="J304" s="4"/>
    </row>
    <row r="305" spans="1:10" ht="14.25">
      <c r="A305" s="12">
        <v>3745</v>
      </c>
      <c r="B305" s="13">
        <v>5032</v>
      </c>
      <c r="C305" s="14" t="s">
        <v>95</v>
      </c>
      <c r="D305" s="124">
        <v>156515</v>
      </c>
      <c r="E305" s="125">
        <v>158946</v>
      </c>
      <c r="F305" s="125">
        <v>131024</v>
      </c>
      <c r="G305" s="126">
        <f>CEILING(G302*0.09,1000)</f>
        <v>207000</v>
      </c>
      <c r="H305" s="126">
        <v>207000</v>
      </c>
      <c r="I305" s="75">
        <f>CEILING(I302*0.09,1000)</f>
        <v>225000</v>
      </c>
      <c r="J305" s="4"/>
    </row>
    <row r="306" spans="1:10" ht="14.25">
      <c r="A306" s="12">
        <v>3745</v>
      </c>
      <c r="B306" s="13">
        <v>5132</v>
      </c>
      <c r="C306" s="14" t="s">
        <v>9</v>
      </c>
      <c r="D306" s="124">
        <v>2014.48</v>
      </c>
      <c r="E306" s="125">
        <v>2942.63</v>
      </c>
      <c r="F306" s="125">
        <v>0</v>
      </c>
      <c r="G306" s="126">
        <v>5000</v>
      </c>
      <c r="H306" s="126">
        <v>5000</v>
      </c>
      <c r="I306" s="75">
        <v>5000</v>
      </c>
      <c r="J306" s="4"/>
    </row>
    <row r="307" spans="1:10" ht="14.25">
      <c r="A307" s="12">
        <v>3745</v>
      </c>
      <c r="B307" s="13">
        <v>5133</v>
      </c>
      <c r="C307" s="14" t="s">
        <v>99</v>
      </c>
      <c r="D307" s="124">
        <v>540.8</v>
      </c>
      <c r="E307" s="125">
        <v>464</v>
      </c>
      <c r="F307" s="125">
        <v>0</v>
      </c>
      <c r="G307" s="126">
        <v>1000</v>
      </c>
      <c r="H307" s="126">
        <v>1000</v>
      </c>
      <c r="I307" s="75">
        <v>1000</v>
      </c>
      <c r="J307" s="4"/>
    </row>
    <row r="308" spans="1:10" ht="14.25">
      <c r="A308" s="12">
        <v>3745</v>
      </c>
      <c r="B308" s="13">
        <v>5134</v>
      </c>
      <c r="C308" s="14" t="s">
        <v>218</v>
      </c>
      <c r="D308" s="124">
        <v>21821.67</v>
      </c>
      <c r="E308" s="125">
        <v>9197.23</v>
      </c>
      <c r="F308" s="125">
        <v>436</v>
      </c>
      <c r="G308" s="126">
        <v>15000</v>
      </c>
      <c r="H308" s="126">
        <v>15000</v>
      </c>
      <c r="I308" s="75">
        <v>20000</v>
      </c>
      <c r="J308" s="4"/>
    </row>
    <row r="309" spans="1:10" ht="27">
      <c r="A309" s="12">
        <v>3745</v>
      </c>
      <c r="B309" s="13">
        <v>5137</v>
      </c>
      <c r="C309" s="39" t="s">
        <v>300</v>
      </c>
      <c r="D309" s="124">
        <v>60415</v>
      </c>
      <c r="E309" s="125">
        <v>57630.4</v>
      </c>
      <c r="F309" s="125">
        <v>52075</v>
      </c>
      <c r="G309" s="126">
        <v>50000</v>
      </c>
      <c r="H309" s="126">
        <v>57500</v>
      </c>
      <c r="I309" s="75">
        <v>50000</v>
      </c>
      <c r="J309" s="4"/>
    </row>
    <row r="310" spans="1:10" ht="14.25">
      <c r="A310" s="12">
        <v>3745</v>
      </c>
      <c r="B310" s="13">
        <v>5139</v>
      </c>
      <c r="C310" s="14" t="s">
        <v>257</v>
      </c>
      <c r="D310" s="124">
        <v>294875.15</v>
      </c>
      <c r="E310" s="125">
        <v>243196.84</v>
      </c>
      <c r="F310" s="125">
        <v>231294.47</v>
      </c>
      <c r="G310" s="126">
        <v>200000</v>
      </c>
      <c r="H310" s="126">
        <v>250000</v>
      </c>
      <c r="I310" s="75">
        <v>320000</v>
      </c>
      <c r="J310" s="4"/>
    </row>
    <row r="311" spans="1:10" ht="14.25">
      <c r="A311" s="12">
        <v>3745</v>
      </c>
      <c r="B311" s="13">
        <v>5156</v>
      </c>
      <c r="C311" s="14" t="s">
        <v>107</v>
      </c>
      <c r="D311" s="124">
        <v>120115.14</v>
      </c>
      <c r="E311" s="125">
        <v>125538.24</v>
      </c>
      <c r="F311" s="125">
        <v>192016.61</v>
      </c>
      <c r="G311" s="126">
        <v>170000</v>
      </c>
      <c r="H311" s="126">
        <v>220000</v>
      </c>
      <c r="I311" s="75">
        <v>270000</v>
      </c>
      <c r="J311" s="4"/>
    </row>
    <row r="312" spans="1:10" ht="14.25">
      <c r="A312" s="12">
        <v>3745</v>
      </c>
      <c r="B312" s="13">
        <v>5162</v>
      </c>
      <c r="C312" s="14" t="s">
        <v>108</v>
      </c>
      <c r="D312" s="124">
        <v>4591.62</v>
      </c>
      <c r="E312" s="125">
        <v>4453.94</v>
      </c>
      <c r="F312" s="125">
        <v>3747.65</v>
      </c>
      <c r="G312" s="126">
        <v>5000</v>
      </c>
      <c r="H312" s="126">
        <v>5000</v>
      </c>
      <c r="I312" s="75">
        <v>5000</v>
      </c>
      <c r="J312" s="4"/>
    </row>
    <row r="313" spans="1:10" ht="14.25">
      <c r="A313" s="12">
        <v>3745</v>
      </c>
      <c r="B313" s="13">
        <v>5167</v>
      </c>
      <c r="C313" s="14" t="s">
        <v>113</v>
      </c>
      <c r="D313" s="124">
        <v>1400</v>
      </c>
      <c r="E313" s="125">
        <v>1400</v>
      </c>
      <c r="F313" s="125">
        <v>0</v>
      </c>
      <c r="G313" s="126">
        <v>5000</v>
      </c>
      <c r="H313" s="126">
        <v>5000</v>
      </c>
      <c r="I313" s="75">
        <v>5000</v>
      </c>
      <c r="J313" s="4"/>
    </row>
    <row r="314" spans="1:10" ht="14.25">
      <c r="A314" s="12">
        <v>3745</v>
      </c>
      <c r="B314" s="13">
        <v>5168</v>
      </c>
      <c r="C314" s="14" t="s">
        <v>89</v>
      </c>
      <c r="D314" s="124">
        <v>0</v>
      </c>
      <c r="E314" s="125">
        <v>0</v>
      </c>
      <c r="F314" s="125">
        <v>0</v>
      </c>
      <c r="G314" s="126">
        <v>3000</v>
      </c>
      <c r="H314" s="126">
        <v>3000</v>
      </c>
      <c r="I314" s="75">
        <v>3000</v>
      </c>
      <c r="J314" s="4"/>
    </row>
    <row r="315" spans="1:10" ht="39.75">
      <c r="A315" s="12">
        <v>3745</v>
      </c>
      <c r="B315" s="13">
        <v>5169</v>
      </c>
      <c r="C315" s="14" t="s">
        <v>301</v>
      </c>
      <c r="D315" s="124">
        <v>125514.8</v>
      </c>
      <c r="E315" s="125">
        <v>29526.2</v>
      </c>
      <c r="F315" s="125">
        <v>140361</v>
      </c>
      <c r="G315" s="126">
        <v>50000</v>
      </c>
      <c r="H315" s="126">
        <v>170000</v>
      </c>
      <c r="I315" s="75">
        <v>50000</v>
      </c>
      <c r="J315" s="4"/>
    </row>
    <row r="316" spans="1:10" ht="27">
      <c r="A316" s="12">
        <v>3745</v>
      </c>
      <c r="B316" s="13">
        <v>5171</v>
      </c>
      <c r="C316" s="14" t="s">
        <v>198</v>
      </c>
      <c r="D316" s="124">
        <v>77191.74</v>
      </c>
      <c r="E316" s="125">
        <v>145847.79</v>
      </c>
      <c r="F316" s="125">
        <v>70968.57</v>
      </c>
      <c r="G316" s="126">
        <v>100000</v>
      </c>
      <c r="H316" s="126">
        <v>100000</v>
      </c>
      <c r="I316" s="75">
        <v>100000</v>
      </c>
      <c r="J316" s="4"/>
    </row>
    <row r="317" spans="1:10" ht="14.25">
      <c r="A317" s="12">
        <v>3745</v>
      </c>
      <c r="B317" s="13">
        <v>5172</v>
      </c>
      <c r="C317" s="14" t="s">
        <v>60</v>
      </c>
      <c r="D317" s="124">
        <v>0</v>
      </c>
      <c r="E317" s="125">
        <v>0</v>
      </c>
      <c r="F317" s="125">
        <v>0</v>
      </c>
      <c r="G317" s="126">
        <v>0</v>
      </c>
      <c r="H317" s="126">
        <v>0</v>
      </c>
      <c r="I317" s="75">
        <v>0</v>
      </c>
      <c r="J317" s="4"/>
    </row>
    <row r="318" spans="1:10" ht="14.25">
      <c r="A318" s="12">
        <v>3745</v>
      </c>
      <c r="B318" s="13">
        <v>5175</v>
      </c>
      <c r="C318" s="14" t="s">
        <v>161</v>
      </c>
      <c r="D318" s="124">
        <v>595</v>
      </c>
      <c r="E318" s="125">
        <v>2824</v>
      </c>
      <c r="F318" s="125">
        <v>2312</v>
      </c>
      <c r="G318" s="126">
        <v>3000</v>
      </c>
      <c r="H318" s="126">
        <v>3000</v>
      </c>
      <c r="I318" s="75">
        <v>3000</v>
      </c>
      <c r="J318" s="4"/>
    </row>
    <row r="319" spans="1:10" ht="14.25">
      <c r="A319" s="12">
        <v>3745</v>
      </c>
      <c r="B319" s="13">
        <v>5192</v>
      </c>
      <c r="C319" s="14" t="s">
        <v>79</v>
      </c>
      <c r="D319" s="124">
        <v>0</v>
      </c>
      <c r="E319" s="125">
        <v>0</v>
      </c>
      <c r="F319" s="125">
        <v>0</v>
      </c>
      <c r="G319" s="126">
        <v>0</v>
      </c>
      <c r="H319" s="126">
        <v>0</v>
      </c>
      <c r="I319" s="75">
        <v>0</v>
      </c>
      <c r="J319" s="4"/>
    </row>
    <row r="320" spans="1:10" ht="14.25">
      <c r="A320" s="12">
        <v>3745</v>
      </c>
      <c r="B320" s="13">
        <v>5329</v>
      </c>
      <c r="C320" s="14" t="s">
        <v>146</v>
      </c>
      <c r="D320" s="124">
        <v>0</v>
      </c>
      <c r="E320" s="125">
        <v>0</v>
      </c>
      <c r="F320" s="125">
        <v>0</v>
      </c>
      <c r="G320" s="126">
        <v>0</v>
      </c>
      <c r="H320" s="126">
        <v>0</v>
      </c>
      <c r="I320" s="75">
        <v>0</v>
      </c>
      <c r="J320" s="4"/>
    </row>
    <row r="321" spans="1:10" ht="14.25">
      <c r="A321" s="12">
        <v>3745</v>
      </c>
      <c r="B321" s="13">
        <v>5424</v>
      </c>
      <c r="C321" s="14" t="s">
        <v>124</v>
      </c>
      <c r="D321" s="124">
        <v>5995</v>
      </c>
      <c r="E321" s="125">
        <v>30752</v>
      </c>
      <c r="F321" s="125">
        <v>11572</v>
      </c>
      <c r="G321" s="126">
        <v>20000</v>
      </c>
      <c r="H321" s="126">
        <v>20000</v>
      </c>
      <c r="I321" s="75">
        <v>20000</v>
      </c>
      <c r="J321" s="4"/>
    </row>
    <row r="322" spans="1:10" ht="14.25">
      <c r="A322" s="12">
        <v>3745</v>
      </c>
      <c r="B322" s="13">
        <v>6122</v>
      </c>
      <c r="C322" s="14" t="s">
        <v>302</v>
      </c>
      <c r="D322" s="124">
        <v>0</v>
      </c>
      <c r="E322" s="125">
        <v>937979</v>
      </c>
      <c r="F322" s="125">
        <v>47129.5</v>
      </c>
      <c r="G322" s="126">
        <v>80000</v>
      </c>
      <c r="H322" s="126">
        <v>80000</v>
      </c>
      <c r="I322" s="75">
        <v>80000</v>
      </c>
      <c r="J322" s="4"/>
    </row>
    <row r="323" spans="1:10" ht="39.75">
      <c r="A323" s="12">
        <v>3745</v>
      </c>
      <c r="B323" s="13">
        <v>6123</v>
      </c>
      <c r="C323" s="14" t="s">
        <v>303</v>
      </c>
      <c r="D323" s="124">
        <v>0</v>
      </c>
      <c r="E323" s="125">
        <v>922334.6</v>
      </c>
      <c r="F323" s="125">
        <v>55800</v>
      </c>
      <c r="G323" s="126">
        <v>0</v>
      </c>
      <c r="H323" s="126">
        <v>55800</v>
      </c>
      <c r="I323" s="75">
        <v>0</v>
      </c>
      <c r="J323" s="4"/>
    </row>
    <row r="324" spans="1:10" ht="15">
      <c r="A324" s="15"/>
      <c r="B324" s="16"/>
      <c r="C324" s="17" t="s">
        <v>1</v>
      </c>
      <c r="D324" s="127">
        <f aca="true" t="shared" si="34" ref="D324:I324">SUM(D302:D323)</f>
        <v>3062416.04</v>
      </c>
      <c r="E324" s="128">
        <f t="shared" si="34"/>
        <v>4923684.27</v>
      </c>
      <c r="F324" s="128">
        <f t="shared" si="34"/>
        <v>2848856.13</v>
      </c>
      <c r="G324" s="129">
        <f t="shared" si="34"/>
        <v>3909000</v>
      </c>
      <c r="H324" s="129">
        <f t="shared" si="34"/>
        <v>4122300</v>
      </c>
      <c r="I324" s="76">
        <f t="shared" si="34"/>
        <v>4402000</v>
      </c>
      <c r="J324" s="4"/>
    </row>
    <row r="325" spans="1:10" ht="15">
      <c r="A325" s="9"/>
      <c r="B325" s="10"/>
      <c r="C325" s="24" t="s">
        <v>29</v>
      </c>
      <c r="D325" s="118"/>
      <c r="E325" s="119"/>
      <c r="F325" s="119"/>
      <c r="G325" s="141"/>
      <c r="H325" s="141"/>
      <c r="I325" s="79"/>
      <c r="J325" s="4"/>
    </row>
    <row r="326" spans="1:10" ht="14.25">
      <c r="A326" s="12">
        <v>4351</v>
      </c>
      <c r="B326" s="13">
        <v>5011</v>
      </c>
      <c r="C326" s="14" t="s">
        <v>2</v>
      </c>
      <c r="D326" s="124">
        <v>1293632</v>
      </c>
      <c r="E326" s="125">
        <v>1662854</v>
      </c>
      <c r="F326" s="125">
        <v>1180829</v>
      </c>
      <c r="G326" s="126">
        <v>1800000</v>
      </c>
      <c r="H326" s="126">
        <v>1800000</v>
      </c>
      <c r="I326" s="75">
        <v>2000000</v>
      </c>
      <c r="J326" s="4"/>
    </row>
    <row r="327" spans="1:10" ht="14.25">
      <c r="A327" s="12">
        <v>4351</v>
      </c>
      <c r="B327" s="13">
        <v>5021</v>
      </c>
      <c r="C327" s="14" t="s">
        <v>87</v>
      </c>
      <c r="D327" s="124">
        <v>132926</v>
      </c>
      <c r="E327" s="125">
        <v>113149</v>
      </c>
      <c r="F327" s="125">
        <v>91156</v>
      </c>
      <c r="G327" s="126">
        <v>100000</v>
      </c>
      <c r="H327" s="126">
        <v>100000</v>
      </c>
      <c r="I327" s="75">
        <v>130000</v>
      </c>
      <c r="J327" s="4"/>
    </row>
    <row r="328" spans="1:10" ht="14.25">
      <c r="A328" s="12">
        <v>4351</v>
      </c>
      <c r="B328" s="13">
        <v>5031</v>
      </c>
      <c r="C328" s="14" t="s">
        <v>3</v>
      </c>
      <c r="D328" s="124">
        <v>322731.56</v>
      </c>
      <c r="E328" s="125">
        <v>415728.42</v>
      </c>
      <c r="F328" s="125">
        <v>288569.42</v>
      </c>
      <c r="G328" s="126">
        <f>CEILING(G326*0.25,1000)</f>
        <v>450000</v>
      </c>
      <c r="H328" s="126">
        <f>CEILING(H326*0.25,1000)</f>
        <v>450000</v>
      </c>
      <c r="I328" s="75">
        <f>CEILING(I326*0.25,1000)</f>
        <v>500000</v>
      </c>
      <c r="J328" s="4"/>
    </row>
    <row r="329" spans="1:10" ht="14.25">
      <c r="A329" s="12">
        <v>4351</v>
      </c>
      <c r="B329" s="13">
        <v>5032</v>
      </c>
      <c r="C329" s="14" t="s">
        <v>95</v>
      </c>
      <c r="D329" s="124">
        <v>117124</v>
      </c>
      <c r="E329" s="125">
        <v>155490</v>
      </c>
      <c r="F329" s="125">
        <v>105525</v>
      </c>
      <c r="G329" s="126">
        <f>CEILING(G326*0.09,1000)</f>
        <v>162000</v>
      </c>
      <c r="H329" s="126">
        <v>167000</v>
      </c>
      <c r="I329" s="75">
        <f>CEILING(I326*0.09,1000)</f>
        <v>180000</v>
      </c>
      <c r="J329" s="4"/>
    </row>
    <row r="330" spans="1:10" ht="14.25">
      <c r="A330" s="12">
        <v>4351</v>
      </c>
      <c r="B330" s="13">
        <v>5132</v>
      </c>
      <c r="C330" s="14" t="s">
        <v>9</v>
      </c>
      <c r="D330" s="124">
        <v>0</v>
      </c>
      <c r="E330" s="125">
        <v>4530.73</v>
      </c>
      <c r="F330" s="125">
        <v>3012.9</v>
      </c>
      <c r="G330" s="126">
        <v>5000</v>
      </c>
      <c r="H330" s="126">
        <v>3100</v>
      </c>
      <c r="I330" s="75">
        <v>5000</v>
      </c>
      <c r="J330" s="4"/>
    </row>
    <row r="331" spans="1:10" ht="14.25">
      <c r="A331" s="12">
        <v>4351</v>
      </c>
      <c r="B331" s="13">
        <v>5133</v>
      </c>
      <c r="C331" s="14" t="s">
        <v>99</v>
      </c>
      <c r="D331" s="124">
        <v>0</v>
      </c>
      <c r="E331" s="125">
        <v>11796</v>
      </c>
      <c r="F331" s="125">
        <v>0</v>
      </c>
      <c r="G331" s="126">
        <v>10000</v>
      </c>
      <c r="H331" s="126">
        <v>6900</v>
      </c>
      <c r="I331" s="75">
        <v>10000</v>
      </c>
      <c r="J331" s="4"/>
    </row>
    <row r="332" spans="1:10" ht="14.25">
      <c r="A332" s="12">
        <v>4351</v>
      </c>
      <c r="B332" s="13">
        <v>5134</v>
      </c>
      <c r="C332" s="14" t="s">
        <v>7</v>
      </c>
      <c r="D332" s="124">
        <v>3509</v>
      </c>
      <c r="E332" s="125">
        <v>2621</v>
      </c>
      <c r="F332" s="125">
        <v>2078</v>
      </c>
      <c r="G332" s="126">
        <v>5000</v>
      </c>
      <c r="H332" s="126">
        <v>5000</v>
      </c>
      <c r="I332" s="75">
        <v>5000</v>
      </c>
      <c r="J332" s="4"/>
    </row>
    <row r="333" spans="1:10" ht="14.25">
      <c r="A333" s="12">
        <v>4351</v>
      </c>
      <c r="B333" s="13">
        <v>5136</v>
      </c>
      <c r="C333" s="14" t="s">
        <v>100</v>
      </c>
      <c r="D333" s="124">
        <v>0</v>
      </c>
      <c r="E333" s="125">
        <v>318.2</v>
      </c>
      <c r="F333" s="125">
        <v>0</v>
      </c>
      <c r="G333" s="126">
        <v>0</v>
      </c>
      <c r="H333" s="126">
        <v>0</v>
      </c>
      <c r="I333" s="75">
        <v>0</v>
      </c>
      <c r="J333" s="4"/>
    </row>
    <row r="334" spans="1:10" ht="14.25">
      <c r="A334" s="12">
        <v>4351</v>
      </c>
      <c r="B334" s="13">
        <v>5137</v>
      </c>
      <c r="C334" s="14" t="s">
        <v>102</v>
      </c>
      <c r="D334" s="124">
        <v>0</v>
      </c>
      <c r="E334" s="125">
        <v>16877.64</v>
      </c>
      <c r="F334" s="125">
        <v>0</v>
      </c>
      <c r="G334" s="126">
        <v>20000</v>
      </c>
      <c r="H334" s="126">
        <v>20000</v>
      </c>
      <c r="I334" s="75">
        <v>20000</v>
      </c>
      <c r="J334" s="4"/>
    </row>
    <row r="335" spans="1:10" ht="14.25">
      <c r="A335" s="12">
        <v>4351</v>
      </c>
      <c r="B335" s="13">
        <v>5139</v>
      </c>
      <c r="C335" s="14" t="s">
        <v>55</v>
      </c>
      <c r="D335" s="124">
        <v>42918.91</v>
      </c>
      <c r="E335" s="125">
        <v>30062.4</v>
      </c>
      <c r="F335" s="125">
        <v>26716.77</v>
      </c>
      <c r="G335" s="126">
        <v>35000</v>
      </c>
      <c r="H335" s="126">
        <v>35000</v>
      </c>
      <c r="I335" s="75">
        <v>40000</v>
      </c>
      <c r="J335" s="4"/>
    </row>
    <row r="336" spans="1:10" ht="14.25">
      <c r="A336" s="12">
        <v>4351</v>
      </c>
      <c r="B336" s="13">
        <v>5156</v>
      </c>
      <c r="C336" s="14" t="s">
        <v>107</v>
      </c>
      <c r="D336" s="124">
        <v>19574.09</v>
      </c>
      <c r="E336" s="125">
        <v>21150.66</v>
      </c>
      <c r="F336" s="125">
        <v>27545.6</v>
      </c>
      <c r="G336" s="126">
        <v>25000</v>
      </c>
      <c r="H336" s="126">
        <v>40000</v>
      </c>
      <c r="I336" s="75">
        <v>40000</v>
      </c>
      <c r="J336" s="4"/>
    </row>
    <row r="337" spans="1:10" ht="14.25">
      <c r="A337" s="12">
        <v>4351</v>
      </c>
      <c r="B337" s="13">
        <v>5162</v>
      </c>
      <c r="C337" s="14" t="s">
        <v>108</v>
      </c>
      <c r="D337" s="124">
        <v>4381.98</v>
      </c>
      <c r="E337" s="125">
        <v>2473.83</v>
      </c>
      <c r="F337" s="125">
        <v>1270.65</v>
      </c>
      <c r="G337" s="126">
        <v>3000</v>
      </c>
      <c r="H337" s="126">
        <v>3000</v>
      </c>
      <c r="I337" s="75">
        <v>3000</v>
      </c>
      <c r="J337" s="4"/>
    </row>
    <row r="338" spans="1:10" ht="14.25">
      <c r="A338" s="12">
        <v>4351</v>
      </c>
      <c r="B338" s="13">
        <v>5166</v>
      </c>
      <c r="C338" s="14" t="s">
        <v>112</v>
      </c>
      <c r="D338" s="124">
        <v>0</v>
      </c>
      <c r="E338" s="125">
        <v>2000</v>
      </c>
      <c r="F338" s="125">
        <v>0</v>
      </c>
      <c r="G338" s="126">
        <v>0</v>
      </c>
      <c r="H338" s="126">
        <v>0</v>
      </c>
      <c r="I338" s="75">
        <v>0</v>
      </c>
      <c r="J338" s="4"/>
    </row>
    <row r="339" spans="1:10" ht="14.25">
      <c r="A339" s="12">
        <v>4351</v>
      </c>
      <c r="B339" s="13">
        <v>5167</v>
      </c>
      <c r="C339" s="14" t="s">
        <v>113</v>
      </c>
      <c r="D339" s="124">
        <v>1000</v>
      </c>
      <c r="E339" s="125">
        <v>26210</v>
      </c>
      <c r="F339" s="125">
        <v>24800</v>
      </c>
      <c r="G339" s="126">
        <v>20000</v>
      </c>
      <c r="H339" s="126">
        <v>30000</v>
      </c>
      <c r="I339" s="75">
        <v>30000</v>
      </c>
      <c r="J339" s="4"/>
    </row>
    <row r="340" spans="1:10" ht="14.25">
      <c r="A340" s="63">
        <v>4351</v>
      </c>
      <c r="B340" s="55">
        <v>5168</v>
      </c>
      <c r="C340" s="39" t="s">
        <v>89</v>
      </c>
      <c r="D340" s="124">
        <v>17350.03</v>
      </c>
      <c r="E340" s="125">
        <v>21982.4</v>
      </c>
      <c r="F340" s="125">
        <v>14448.94</v>
      </c>
      <c r="G340" s="126">
        <v>25000</v>
      </c>
      <c r="H340" s="126">
        <v>25000</v>
      </c>
      <c r="I340" s="75">
        <v>25000</v>
      </c>
      <c r="J340" s="4"/>
    </row>
    <row r="341" spans="1:10" ht="14.25">
      <c r="A341" s="63">
        <v>4351</v>
      </c>
      <c r="B341" s="55">
        <v>5169</v>
      </c>
      <c r="C341" s="39" t="s">
        <v>0</v>
      </c>
      <c r="D341" s="124">
        <v>16484.61</v>
      </c>
      <c r="E341" s="125">
        <v>10577</v>
      </c>
      <c r="F341" s="125">
        <v>0</v>
      </c>
      <c r="G341" s="126">
        <v>10000</v>
      </c>
      <c r="H341" s="126">
        <v>10000</v>
      </c>
      <c r="I341" s="75">
        <v>10000</v>
      </c>
      <c r="J341" s="4"/>
    </row>
    <row r="342" spans="1:10" ht="14.25">
      <c r="A342" s="63">
        <v>4351</v>
      </c>
      <c r="B342" s="55">
        <v>5171</v>
      </c>
      <c r="C342" s="39" t="s">
        <v>86</v>
      </c>
      <c r="D342" s="124">
        <v>5875.35</v>
      </c>
      <c r="E342" s="125">
        <v>17391.65</v>
      </c>
      <c r="F342" s="125">
        <v>3269.74</v>
      </c>
      <c r="G342" s="126">
        <v>20000</v>
      </c>
      <c r="H342" s="126">
        <v>20000</v>
      </c>
      <c r="I342" s="75">
        <v>20000</v>
      </c>
      <c r="J342" s="4"/>
    </row>
    <row r="343" spans="1:10" ht="14.25">
      <c r="A343" s="63">
        <v>4351</v>
      </c>
      <c r="B343" s="55">
        <v>5173</v>
      </c>
      <c r="C343" s="39" t="s">
        <v>8</v>
      </c>
      <c r="D343" s="124">
        <v>0</v>
      </c>
      <c r="E343" s="125">
        <v>0</v>
      </c>
      <c r="F343" s="125">
        <v>0</v>
      </c>
      <c r="G343" s="126">
        <v>3000</v>
      </c>
      <c r="H343" s="126">
        <v>3000</v>
      </c>
      <c r="I343" s="75">
        <v>3000</v>
      </c>
      <c r="J343" s="4"/>
    </row>
    <row r="344" spans="1:10" ht="14.25">
      <c r="A344" s="63">
        <v>4351</v>
      </c>
      <c r="B344" s="55">
        <v>5424</v>
      </c>
      <c r="C344" s="39" t="s">
        <v>124</v>
      </c>
      <c r="D344" s="124">
        <v>24981</v>
      </c>
      <c r="E344" s="125">
        <v>58260</v>
      </c>
      <c r="F344" s="125">
        <v>29053</v>
      </c>
      <c r="G344" s="126">
        <v>40000</v>
      </c>
      <c r="H344" s="126">
        <v>40000</v>
      </c>
      <c r="I344" s="75">
        <v>40000</v>
      </c>
      <c r="J344" s="4"/>
    </row>
    <row r="345" spans="1:10" s="61" customFormat="1" ht="12.75">
      <c r="A345" s="57"/>
      <c r="B345" s="58"/>
      <c r="C345" s="59" t="s">
        <v>195</v>
      </c>
      <c r="D345" s="157">
        <f aca="true" t="shared" si="35" ref="D345:I345">SUM(D326:D344)</f>
        <v>2002488.5300000003</v>
      </c>
      <c r="E345" s="158">
        <f t="shared" si="35"/>
        <v>2573472.93</v>
      </c>
      <c r="F345" s="158">
        <f t="shared" si="35"/>
        <v>1798275.0199999998</v>
      </c>
      <c r="G345" s="159">
        <f t="shared" si="35"/>
        <v>2733000</v>
      </c>
      <c r="H345" s="159">
        <f t="shared" si="35"/>
        <v>2758000</v>
      </c>
      <c r="I345" s="87">
        <f t="shared" si="35"/>
        <v>3061000</v>
      </c>
      <c r="J345" s="60"/>
    </row>
    <row r="346" spans="1:10" ht="14.25">
      <c r="A346" s="12">
        <v>4351</v>
      </c>
      <c r="B346" s="13">
        <v>5021</v>
      </c>
      <c r="C346" s="14" t="s">
        <v>87</v>
      </c>
      <c r="D346" s="124">
        <v>13268</v>
      </c>
      <c r="E346" s="125">
        <v>20958</v>
      </c>
      <c r="F346" s="125">
        <v>0</v>
      </c>
      <c r="G346" s="126">
        <v>10000</v>
      </c>
      <c r="H346" s="126">
        <v>10000</v>
      </c>
      <c r="I346" s="75">
        <v>10000</v>
      </c>
      <c r="J346" s="4"/>
    </row>
    <row r="347" spans="1:10" ht="14.25">
      <c r="A347" s="12">
        <v>4151</v>
      </c>
      <c r="B347" s="13">
        <v>5137</v>
      </c>
      <c r="C347" s="14" t="s">
        <v>143</v>
      </c>
      <c r="D347" s="124">
        <v>5198</v>
      </c>
      <c r="E347" s="125">
        <v>13195</v>
      </c>
      <c r="F347" s="125">
        <v>8318</v>
      </c>
      <c r="G347" s="126">
        <v>0</v>
      </c>
      <c r="H347" s="126">
        <v>0</v>
      </c>
      <c r="I347" s="75">
        <v>10000</v>
      </c>
      <c r="J347" s="4"/>
    </row>
    <row r="348" spans="1:10" ht="14.25">
      <c r="A348" s="12">
        <v>4351</v>
      </c>
      <c r="B348" s="13">
        <v>5139</v>
      </c>
      <c r="C348" s="14" t="s">
        <v>55</v>
      </c>
      <c r="D348" s="124">
        <v>0</v>
      </c>
      <c r="E348" s="125">
        <v>0</v>
      </c>
      <c r="F348" s="125">
        <v>0</v>
      </c>
      <c r="G348" s="126">
        <v>5000</v>
      </c>
      <c r="H348" s="126">
        <v>5000</v>
      </c>
      <c r="I348" s="75">
        <v>5000</v>
      </c>
      <c r="J348" s="4"/>
    </row>
    <row r="349" spans="1:10" ht="14.25">
      <c r="A349" s="12">
        <v>4351</v>
      </c>
      <c r="B349" s="13">
        <v>5151</v>
      </c>
      <c r="C349" s="14" t="s">
        <v>4</v>
      </c>
      <c r="D349" s="124">
        <v>162943</v>
      </c>
      <c r="E349" s="125">
        <v>159428</v>
      </c>
      <c r="F349" s="125">
        <v>128869</v>
      </c>
      <c r="G349" s="126">
        <v>170000</v>
      </c>
      <c r="H349" s="126">
        <v>170000</v>
      </c>
      <c r="I349" s="75">
        <v>170000</v>
      </c>
      <c r="J349" s="4"/>
    </row>
    <row r="350" spans="1:10" ht="14.25">
      <c r="A350" s="12">
        <v>4351</v>
      </c>
      <c r="B350" s="13">
        <v>5153</v>
      </c>
      <c r="C350" s="14" t="s">
        <v>82</v>
      </c>
      <c r="D350" s="124">
        <v>307924.45</v>
      </c>
      <c r="E350" s="125">
        <v>345749.99</v>
      </c>
      <c r="F350" s="125">
        <v>344195.04</v>
      </c>
      <c r="G350" s="126">
        <v>630000</v>
      </c>
      <c r="H350" s="126">
        <v>630000</v>
      </c>
      <c r="I350" s="75">
        <v>950000</v>
      </c>
      <c r="J350" s="4"/>
    </row>
    <row r="351" spans="1:10" ht="14.25">
      <c r="A351" s="12">
        <v>4351</v>
      </c>
      <c r="B351" s="13">
        <v>5154</v>
      </c>
      <c r="C351" s="14" t="s">
        <v>245</v>
      </c>
      <c r="D351" s="124">
        <v>80919.78</v>
      </c>
      <c r="E351" s="125">
        <v>79135.16</v>
      </c>
      <c r="F351" s="125">
        <v>73579.22</v>
      </c>
      <c r="G351" s="126">
        <v>165000</v>
      </c>
      <c r="H351" s="126">
        <v>165000</v>
      </c>
      <c r="I351" s="75">
        <v>165000</v>
      </c>
      <c r="J351" s="71"/>
    </row>
    <row r="352" spans="1:10" ht="27">
      <c r="A352" s="12">
        <v>4351</v>
      </c>
      <c r="B352" s="13">
        <v>5169</v>
      </c>
      <c r="C352" s="14" t="s">
        <v>304</v>
      </c>
      <c r="D352" s="124">
        <v>33933.88</v>
      </c>
      <c r="E352" s="125">
        <v>39668.8</v>
      </c>
      <c r="F352" s="125">
        <v>57807.46</v>
      </c>
      <c r="G352" s="126">
        <v>50000</v>
      </c>
      <c r="H352" s="126">
        <v>50000</v>
      </c>
      <c r="I352" s="75">
        <v>60000</v>
      </c>
      <c r="J352" s="54"/>
    </row>
    <row r="353" spans="1:10" ht="14.25">
      <c r="A353" s="12">
        <v>4351</v>
      </c>
      <c r="B353" s="13">
        <v>5171</v>
      </c>
      <c r="C353" s="14" t="s">
        <v>86</v>
      </c>
      <c r="D353" s="124">
        <v>50639.41</v>
      </c>
      <c r="E353" s="125">
        <v>66886.48</v>
      </c>
      <c r="F353" s="125">
        <v>47311.72</v>
      </c>
      <c r="G353" s="126">
        <v>80000</v>
      </c>
      <c r="H353" s="126">
        <v>80000</v>
      </c>
      <c r="I353" s="75">
        <v>80000</v>
      </c>
      <c r="J353" s="4"/>
    </row>
    <row r="354" spans="1:10" ht="14.25">
      <c r="A354" s="12">
        <v>4351</v>
      </c>
      <c r="B354" s="13">
        <v>5175</v>
      </c>
      <c r="C354" s="14" t="s">
        <v>10</v>
      </c>
      <c r="D354" s="124">
        <v>0</v>
      </c>
      <c r="E354" s="125">
        <v>503</v>
      </c>
      <c r="F354" s="125">
        <v>188</v>
      </c>
      <c r="G354" s="126">
        <v>2000</v>
      </c>
      <c r="H354" s="126">
        <v>2000</v>
      </c>
      <c r="I354" s="75">
        <v>2000</v>
      </c>
      <c r="J354" s="4"/>
    </row>
    <row r="355" spans="1:10" ht="14.25">
      <c r="A355" s="30">
        <v>4351</v>
      </c>
      <c r="B355" s="31">
        <v>5194</v>
      </c>
      <c r="C355" s="32" t="s">
        <v>150</v>
      </c>
      <c r="D355" s="124">
        <v>9435</v>
      </c>
      <c r="E355" s="125">
        <v>9807</v>
      </c>
      <c r="F355" s="125">
        <v>0</v>
      </c>
      <c r="G355" s="126">
        <v>10000</v>
      </c>
      <c r="H355" s="126">
        <v>10000</v>
      </c>
      <c r="I355" s="75">
        <v>10000</v>
      </c>
      <c r="J355" s="4"/>
    </row>
    <row r="356" spans="1:10" ht="14.25">
      <c r="A356" s="12">
        <v>4351</v>
      </c>
      <c r="B356" s="13">
        <v>5909</v>
      </c>
      <c r="C356" s="14" t="s">
        <v>196</v>
      </c>
      <c r="D356" s="124">
        <v>54608</v>
      </c>
      <c r="E356" s="125">
        <v>70073</v>
      </c>
      <c r="F356" s="125">
        <v>76463</v>
      </c>
      <c r="G356" s="126">
        <v>150000</v>
      </c>
      <c r="H356" s="126">
        <v>125000</v>
      </c>
      <c r="I356" s="75">
        <v>120000</v>
      </c>
      <c r="J356" s="4"/>
    </row>
    <row r="357" spans="1:10" s="61" customFormat="1" ht="12.75">
      <c r="A357" s="57"/>
      <c r="B357" s="62"/>
      <c r="C357" s="59" t="s">
        <v>262</v>
      </c>
      <c r="D357" s="157">
        <f aca="true" t="shared" si="36" ref="D357:I357">SUM(D346:D356)</f>
        <v>718869.52</v>
      </c>
      <c r="E357" s="158">
        <f t="shared" si="36"/>
        <v>805404.43</v>
      </c>
      <c r="F357" s="158">
        <f t="shared" si="36"/>
        <v>736731.44</v>
      </c>
      <c r="G357" s="159">
        <f t="shared" si="36"/>
        <v>1272000</v>
      </c>
      <c r="H357" s="159">
        <f t="shared" si="36"/>
        <v>1247000</v>
      </c>
      <c r="I357" s="87">
        <f t="shared" si="36"/>
        <v>1582000</v>
      </c>
      <c r="J357" s="60"/>
    </row>
    <row r="358" spans="1:10" ht="15">
      <c r="A358" s="15"/>
      <c r="B358" s="16"/>
      <c r="C358" s="17" t="s">
        <v>1</v>
      </c>
      <c r="D358" s="127">
        <f aca="true" t="shared" si="37" ref="D358:I358">D357+D345</f>
        <v>2721358.0500000003</v>
      </c>
      <c r="E358" s="128">
        <f t="shared" si="37"/>
        <v>3378877.3600000003</v>
      </c>
      <c r="F358" s="128">
        <f t="shared" si="37"/>
        <v>2535006.46</v>
      </c>
      <c r="G358" s="129">
        <f t="shared" si="37"/>
        <v>4005000</v>
      </c>
      <c r="H358" s="129">
        <f t="shared" si="37"/>
        <v>4005000</v>
      </c>
      <c r="I358" s="76">
        <f t="shared" si="37"/>
        <v>4643000</v>
      </c>
      <c r="J358" s="4"/>
    </row>
    <row r="359" spans="1:10" ht="15">
      <c r="A359" s="9"/>
      <c r="B359" s="10"/>
      <c r="C359" s="24" t="s">
        <v>129</v>
      </c>
      <c r="D359" s="142"/>
      <c r="E359" s="143"/>
      <c r="F359" s="143"/>
      <c r="G359" s="144"/>
      <c r="H359" s="144"/>
      <c r="I359" s="80"/>
      <c r="J359" s="4"/>
    </row>
    <row r="360" spans="1:10" ht="14.25">
      <c r="A360" s="12">
        <v>4379</v>
      </c>
      <c r="B360" s="13">
        <v>5321</v>
      </c>
      <c r="C360" s="14" t="s">
        <v>118</v>
      </c>
      <c r="D360" s="124">
        <v>50000</v>
      </c>
      <c r="E360" s="125">
        <v>92500</v>
      </c>
      <c r="F360" s="125">
        <v>115000</v>
      </c>
      <c r="G360" s="126">
        <v>115000</v>
      </c>
      <c r="H360" s="126">
        <v>115000</v>
      </c>
      <c r="I360" s="75">
        <v>115000</v>
      </c>
      <c r="J360" s="4"/>
    </row>
    <row r="361" spans="1:10" ht="15">
      <c r="A361" s="15"/>
      <c r="B361" s="16"/>
      <c r="C361" s="17" t="s">
        <v>1</v>
      </c>
      <c r="D361" s="127">
        <f aca="true" t="shared" si="38" ref="D361:I361">SUM(D360)</f>
        <v>50000</v>
      </c>
      <c r="E361" s="128">
        <f t="shared" si="38"/>
        <v>92500</v>
      </c>
      <c r="F361" s="128">
        <f t="shared" si="38"/>
        <v>115000</v>
      </c>
      <c r="G361" s="129">
        <f t="shared" si="38"/>
        <v>115000</v>
      </c>
      <c r="H361" s="129">
        <f t="shared" si="38"/>
        <v>115000</v>
      </c>
      <c r="I361" s="76">
        <f t="shared" si="38"/>
        <v>115000</v>
      </c>
      <c r="J361" s="4"/>
    </row>
    <row r="362" spans="1:10" ht="15">
      <c r="A362" s="9"/>
      <c r="B362" s="10"/>
      <c r="C362" s="24" t="s">
        <v>164</v>
      </c>
      <c r="D362" s="142"/>
      <c r="E362" s="143"/>
      <c r="F362" s="143"/>
      <c r="G362" s="144"/>
      <c r="H362" s="144"/>
      <c r="I362" s="80"/>
      <c r="J362" s="4"/>
    </row>
    <row r="363" spans="1:10" ht="14.25">
      <c r="A363" s="12">
        <v>5213</v>
      </c>
      <c r="B363" s="13">
        <v>5903</v>
      </c>
      <c r="C363" s="14" t="s">
        <v>126</v>
      </c>
      <c r="D363" s="124">
        <v>0</v>
      </c>
      <c r="E363" s="125">
        <v>0</v>
      </c>
      <c r="F363" s="125">
        <v>0</v>
      </c>
      <c r="G363" s="126">
        <v>5000</v>
      </c>
      <c r="H363" s="126">
        <v>5000</v>
      </c>
      <c r="I363" s="75">
        <v>5000</v>
      </c>
      <c r="J363" s="4"/>
    </row>
    <row r="364" spans="1:10" ht="15">
      <c r="A364" s="15"/>
      <c r="B364" s="16"/>
      <c r="C364" s="17" t="s">
        <v>1</v>
      </c>
      <c r="D364" s="127">
        <f aca="true" t="shared" si="39" ref="D364:I364">SUM(D363:D363)</f>
        <v>0</v>
      </c>
      <c r="E364" s="128">
        <f t="shared" si="39"/>
        <v>0</v>
      </c>
      <c r="F364" s="128">
        <f t="shared" si="39"/>
        <v>0</v>
      </c>
      <c r="G364" s="129">
        <f t="shared" si="39"/>
        <v>5000</v>
      </c>
      <c r="H364" s="129">
        <f t="shared" si="39"/>
        <v>5000</v>
      </c>
      <c r="I364" s="76">
        <f t="shared" si="39"/>
        <v>5000</v>
      </c>
      <c r="J364" s="4"/>
    </row>
    <row r="365" spans="1:10" ht="15" customHeight="1">
      <c r="A365" s="12"/>
      <c r="B365" s="48"/>
      <c r="C365" s="24" t="s">
        <v>194</v>
      </c>
      <c r="D365" s="138"/>
      <c r="E365" s="154"/>
      <c r="F365" s="154"/>
      <c r="G365" s="140"/>
      <c r="H365" s="140"/>
      <c r="I365" s="78"/>
      <c r="J365" s="4"/>
    </row>
    <row r="366" spans="1:10" s="56" customFormat="1" ht="14.25">
      <c r="A366" s="12">
        <v>5269</v>
      </c>
      <c r="B366" s="48">
        <v>5229</v>
      </c>
      <c r="C366" s="49" t="s">
        <v>305</v>
      </c>
      <c r="D366" s="124">
        <v>0</v>
      </c>
      <c r="E366" s="125">
        <v>100000</v>
      </c>
      <c r="F366" s="125">
        <v>0</v>
      </c>
      <c r="G366" s="126">
        <v>0</v>
      </c>
      <c r="H366" s="126">
        <v>0</v>
      </c>
      <c r="I366" s="75">
        <v>0</v>
      </c>
      <c r="J366" s="54"/>
    </row>
    <row r="367" spans="1:10" ht="15">
      <c r="A367" s="15"/>
      <c r="B367" s="16"/>
      <c r="C367" s="17" t="s">
        <v>1</v>
      </c>
      <c r="D367" s="127">
        <f aca="true" t="shared" si="40" ref="D367:I367">SUM(D366)</f>
        <v>0</v>
      </c>
      <c r="E367" s="128">
        <f t="shared" si="40"/>
        <v>100000</v>
      </c>
      <c r="F367" s="128">
        <f t="shared" si="40"/>
        <v>0</v>
      </c>
      <c r="G367" s="129">
        <f t="shared" si="40"/>
        <v>0</v>
      </c>
      <c r="H367" s="129">
        <f t="shared" si="40"/>
        <v>0</v>
      </c>
      <c r="I367" s="76">
        <f t="shared" si="40"/>
        <v>0</v>
      </c>
      <c r="J367" s="4"/>
    </row>
    <row r="368" spans="1:10" ht="15">
      <c r="A368" s="9"/>
      <c r="B368" s="25"/>
      <c r="C368" s="24" t="s">
        <v>30</v>
      </c>
      <c r="D368" s="118"/>
      <c r="E368" s="119"/>
      <c r="F368" s="119"/>
      <c r="G368" s="141"/>
      <c r="H368" s="141"/>
      <c r="I368" s="79"/>
      <c r="J368" s="4"/>
    </row>
    <row r="369" spans="1:10" ht="14.25">
      <c r="A369" s="12">
        <v>5311</v>
      </c>
      <c r="B369" s="13">
        <v>5011</v>
      </c>
      <c r="C369" s="14" t="s">
        <v>2</v>
      </c>
      <c r="D369" s="124">
        <v>1258587</v>
      </c>
      <c r="E369" s="125">
        <v>1254220</v>
      </c>
      <c r="F369" s="125">
        <v>795650</v>
      </c>
      <c r="G369" s="126">
        <v>1455000</v>
      </c>
      <c r="H369" s="126">
        <v>1436000</v>
      </c>
      <c r="I369" s="75">
        <v>1455000</v>
      </c>
      <c r="J369" s="54"/>
    </row>
    <row r="370" spans="1:10" ht="14.25">
      <c r="A370" s="12">
        <v>5311</v>
      </c>
      <c r="B370" s="13">
        <v>5031</v>
      </c>
      <c r="C370" s="14" t="s">
        <v>3</v>
      </c>
      <c r="D370" s="124">
        <v>312129.56</v>
      </c>
      <c r="E370" s="125">
        <v>300703.55</v>
      </c>
      <c r="F370" s="125">
        <v>197321.2</v>
      </c>
      <c r="G370" s="126">
        <f>CEILING(G369*0.25,1000)</f>
        <v>364000</v>
      </c>
      <c r="H370" s="126">
        <v>364000</v>
      </c>
      <c r="I370" s="75">
        <f>CEILING(I369*0.25,1000)</f>
        <v>364000</v>
      </c>
      <c r="J370" s="4"/>
    </row>
    <row r="371" spans="1:10" ht="14.25">
      <c r="A371" s="12">
        <v>5311</v>
      </c>
      <c r="B371" s="13">
        <v>5032</v>
      </c>
      <c r="C371" s="14" t="s">
        <v>95</v>
      </c>
      <c r="D371" s="124">
        <v>113270</v>
      </c>
      <c r="E371" s="125">
        <v>112880</v>
      </c>
      <c r="F371" s="125">
        <v>71610</v>
      </c>
      <c r="G371" s="126">
        <f>CEILING(G369*0.09,1000)</f>
        <v>131000</v>
      </c>
      <c r="H371" s="126">
        <v>131000</v>
      </c>
      <c r="I371" s="75">
        <f>CEILING(I369*0.09,1000)</f>
        <v>131000</v>
      </c>
      <c r="J371" s="4"/>
    </row>
    <row r="372" spans="1:10" ht="14.25">
      <c r="A372" s="12">
        <v>5311</v>
      </c>
      <c r="B372" s="13">
        <v>5132</v>
      </c>
      <c r="C372" s="14" t="s">
        <v>9</v>
      </c>
      <c r="D372" s="124">
        <v>150</v>
      </c>
      <c r="E372" s="125">
        <v>0</v>
      </c>
      <c r="F372" s="125">
        <v>0</v>
      </c>
      <c r="G372" s="126">
        <v>1000</v>
      </c>
      <c r="H372" s="126">
        <v>1000</v>
      </c>
      <c r="I372" s="75">
        <v>1000</v>
      </c>
      <c r="J372" s="4"/>
    </row>
    <row r="373" spans="1:10" ht="14.25">
      <c r="A373" s="12">
        <v>5311</v>
      </c>
      <c r="B373" s="13">
        <v>5133</v>
      </c>
      <c r="C373" s="14" t="s">
        <v>99</v>
      </c>
      <c r="D373" s="124">
        <v>275</v>
      </c>
      <c r="E373" s="125">
        <v>0</v>
      </c>
      <c r="F373" s="125">
        <v>0</v>
      </c>
      <c r="G373" s="126">
        <v>1000</v>
      </c>
      <c r="H373" s="126">
        <v>1000</v>
      </c>
      <c r="I373" s="75">
        <v>1000</v>
      </c>
      <c r="J373" s="4"/>
    </row>
    <row r="374" spans="1:10" ht="14.25">
      <c r="A374" s="12">
        <v>5311</v>
      </c>
      <c r="B374" s="13">
        <v>5134</v>
      </c>
      <c r="C374" s="14" t="s">
        <v>7</v>
      </c>
      <c r="D374" s="124">
        <v>13295</v>
      </c>
      <c r="E374" s="125">
        <v>9975</v>
      </c>
      <c r="F374" s="125">
        <v>21365</v>
      </c>
      <c r="G374" s="126">
        <v>10000</v>
      </c>
      <c r="H374" s="126">
        <v>24000</v>
      </c>
      <c r="I374" s="75">
        <v>20000</v>
      </c>
      <c r="J374" s="4"/>
    </row>
    <row r="375" spans="1:10" ht="14.25">
      <c r="A375" s="12">
        <v>5311</v>
      </c>
      <c r="B375" s="13">
        <v>5136</v>
      </c>
      <c r="C375" s="14" t="s">
        <v>100</v>
      </c>
      <c r="D375" s="124">
        <v>0</v>
      </c>
      <c r="E375" s="125">
        <v>0</v>
      </c>
      <c r="F375" s="125">
        <v>0</v>
      </c>
      <c r="G375" s="126">
        <v>1000</v>
      </c>
      <c r="H375" s="126">
        <v>1000</v>
      </c>
      <c r="I375" s="75">
        <v>1000</v>
      </c>
      <c r="J375" s="4"/>
    </row>
    <row r="376" spans="1:10" ht="14.25">
      <c r="A376" s="12">
        <v>5311</v>
      </c>
      <c r="B376" s="13">
        <v>5137</v>
      </c>
      <c r="C376" s="14" t="s">
        <v>147</v>
      </c>
      <c r="D376" s="124">
        <v>32308</v>
      </c>
      <c r="E376" s="125">
        <v>1290</v>
      </c>
      <c r="F376" s="125">
        <v>12294</v>
      </c>
      <c r="G376" s="126">
        <v>5000</v>
      </c>
      <c r="H376" s="126">
        <v>13000</v>
      </c>
      <c r="I376" s="75">
        <v>5000</v>
      </c>
      <c r="J376" s="4"/>
    </row>
    <row r="377" spans="1:10" ht="14.25">
      <c r="A377" s="12">
        <v>5311</v>
      </c>
      <c r="B377" s="13">
        <v>5139</v>
      </c>
      <c r="C377" s="14" t="s">
        <v>55</v>
      </c>
      <c r="D377" s="124">
        <v>10197.65</v>
      </c>
      <c r="E377" s="125">
        <v>2673.9</v>
      </c>
      <c r="F377" s="125">
        <v>2820.35</v>
      </c>
      <c r="G377" s="126">
        <v>10000</v>
      </c>
      <c r="H377" s="126">
        <v>7000</v>
      </c>
      <c r="I377" s="75">
        <v>10000</v>
      </c>
      <c r="J377" s="4"/>
    </row>
    <row r="378" spans="1:10" ht="14.25">
      <c r="A378" s="12">
        <v>5311</v>
      </c>
      <c r="B378" s="13">
        <v>5156</v>
      </c>
      <c r="C378" s="14" t="s">
        <v>107</v>
      </c>
      <c r="D378" s="124">
        <v>18163.83</v>
      </c>
      <c r="E378" s="125">
        <v>21307.5</v>
      </c>
      <c r="F378" s="125">
        <v>21471.25</v>
      </c>
      <c r="G378" s="126">
        <v>25000</v>
      </c>
      <c r="H378" s="126">
        <v>25000</v>
      </c>
      <c r="I378" s="75">
        <v>30000</v>
      </c>
      <c r="J378" s="4"/>
    </row>
    <row r="379" spans="1:10" ht="14.25">
      <c r="A379" s="12">
        <v>5311</v>
      </c>
      <c r="B379" s="13">
        <v>5162</v>
      </c>
      <c r="C379" s="14" t="s">
        <v>108</v>
      </c>
      <c r="D379" s="124">
        <v>16865.08</v>
      </c>
      <c r="E379" s="125">
        <v>19137.44</v>
      </c>
      <c r="F379" s="125">
        <v>14860.63</v>
      </c>
      <c r="G379" s="126">
        <v>20000</v>
      </c>
      <c r="H379" s="126">
        <v>20000</v>
      </c>
      <c r="I379" s="75">
        <v>20000</v>
      </c>
      <c r="J379" s="4"/>
    </row>
    <row r="380" spans="1:10" ht="14.25">
      <c r="A380" s="12">
        <v>5311</v>
      </c>
      <c r="B380" s="13">
        <v>5164</v>
      </c>
      <c r="C380" s="14" t="s">
        <v>63</v>
      </c>
      <c r="D380" s="124">
        <v>0</v>
      </c>
      <c r="E380" s="125">
        <v>0</v>
      </c>
      <c r="F380" s="125">
        <v>0</v>
      </c>
      <c r="G380" s="126">
        <v>5000</v>
      </c>
      <c r="H380" s="126">
        <v>5000</v>
      </c>
      <c r="I380" s="75">
        <v>5000</v>
      </c>
      <c r="J380" s="4"/>
    </row>
    <row r="381" spans="1:10" ht="14.25">
      <c r="A381" s="12">
        <v>5311</v>
      </c>
      <c r="B381" s="13">
        <v>5167</v>
      </c>
      <c r="C381" s="14" t="s">
        <v>113</v>
      </c>
      <c r="D381" s="124">
        <v>2475</v>
      </c>
      <c r="E381" s="125">
        <v>6570</v>
      </c>
      <c r="F381" s="125">
        <v>7480</v>
      </c>
      <c r="G381" s="126">
        <v>5000</v>
      </c>
      <c r="H381" s="126">
        <v>7500</v>
      </c>
      <c r="I381" s="75">
        <v>8000</v>
      </c>
      <c r="J381" s="4"/>
    </row>
    <row r="382" spans="1:10" ht="14.25">
      <c r="A382" s="12">
        <v>5311</v>
      </c>
      <c r="B382" s="13">
        <v>5168</v>
      </c>
      <c r="C382" s="14" t="s">
        <v>181</v>
      </c>
      <c r="D382" s="124">
        <v>1624.4</v>
      </c>
      <c r="E382" s="125">
        <v>4377.78</v>
      </c>
      <c r="F382" s="125">
        <v>1558</v>
      </c>
      <c r="G382" s="126">
        <v>5000</v>
      </c>
      <c r="H382" s="126">
        <v>5000</v>
      </c>
      <c r="I382" s="75">
        <v>5000</v>
      </c>
      <c r="J382" s="4"/>
    </row>
    <row r="383" spans="1:10" ht="14.25">
      <c r="A383" s="12">
        <v>5311</v>
      </c>
      <c r="B383" s="13">
        <v>5169</v>
      </c>
      <c r="C383" s="14" t="s">
        <v>154</v>
      </c>
      <c r="D383" s="124">
        <v>30252.07</v>
      </c>
      <c r="E383" s="125">
        <v>4291</v>
      </c>
      <c r="F383" s="125">
        <v>62.65</v>
      </c>
      <c r="G383" s="126">
        <v>5000</v>
      </c>
      <c r="H383" s="126">
        <v>2500</v>
      </c>
      <c r="I383" s="75">
        <v>5000</v>
      </c>
      <c r="J383" s="4"/>
    </row>
    <row r="384" spans="1:10" ht="14.25">
      <c r="A384" s="12">
        <v>5311</v>
      </c>
      <c r="B384" s="13">
        <v>5171</v>
      </c>
      <c r="C384" s="14" t="s">
        <v>34</v>
      </c>
      <c r="D384" s="124">
        <v>250</v>
      </c>
      <c r="E384" s="125">
        <v>5000</v>
      </c>
      <c r="F384" s="125">
        <v>0</v>
      </c>
      <c r="G384" s="126">
        <v>5000</v>
      </c>
      <c r="H384" s="126">
        <v>5000</v>
      </c>
      <c r="I384" s="75">
        <v>5000</v>
      </c>
      <c r="J384" s="4"/>
    </row>
    <row r="385" spans="1:10" ht="14.25">
      <c r="A385" s="12">
        <v>5311</v>
      </c>
      <c r="B385" s="13">
        <v>5173</v>
      </c>
      <c r="C385" s="14" t="s">
        <v>182</v>
      </c>
      <c r="D385" s="124">
        <v>0</v>
      </c>
      <c r="E385" s="125">
        <v>0</v>
      </c>
      <c r="F385" s="125">
        <v>0</v>
      </c>
      <c r="G385" s="126">
        <v>3000</v>
      </c>
      <c r="H385" s="126">
        <v>3000</v>
      </c>
      <c r="I385" s="75">
        <v>3000</v>
      </c>
      <c r="J385" s="4"/>
    </row>
    <row r="386" spans="1:10" ht="14.25">
      <c r="A386" s="12">
        <v>5311</v>
      </c>
      <c r="B386" s="13">
        <v>5361</v>
      </c>
      <c r="C386" s="14" t="s">
        <v>36</v>
      </c>
      <c r="D386" s="124">
        <v>1000</v>
      </c>
      <c r="E386" s="125">
        <v>0</v>
      </c>
      <c r="F386" s="125">
        <v>0</v>
      </c>
      <c r="G386" s="126">
        <v>1000</v>
      </c>
      <c r="H386" s="126">
        <v>1000</v>
      </c>
      <c r="I386" s="75">
        <v>1000</v>
      </c>
      <c r="J386" s="4"/>
    </row>
    <row r="387" spans="1:10" ht="14.25">
      <c r="A387" s="12">
        <v>5311</v>
      </c>
      <c r="B387" s="13">
        <v>5363</v>
      </c>
      <c r="C387" s="14" t="s">
        <v>78</v>
      </c>
      <c r="D387" s="124">
        <v>0</v>
      </c>
      <c r="E387" s="125">
        <v>0</v>
      </c>
      <c r="F387" s="125">
        <v>7000</v>
      </c>
      <c r="G387" s="126">
        <v>0</v>
      </c>
      <c r="H387" s="126">
        <v>7000</v>
      </c>
      <c r="I387" s="75">
        <v>0</v>
      </c>
      <c r="J387" s="4"/>
    </row>
    <row r="388" spans="1:10" ht="14.25">
      <c r="A388" s="12">
        <v>5311</v>
      </c>
      <c r="B388" s="13">
        <v>5424</v>
      </c>
      <c r="C388" s="14" t="s">
        <v>124</v>
      </c>
      <c r="D388" s="124">
        <v>0</v>
      </c>
      <c r="E388" s="125">
        <v>28196</v>
      </c>
      <c r="F388" s="125">
        <v>0</v>
      </c>
      <c r="G388" s="126">
        <v>10000</v>
      </c>
      <c r="H388" s="126">
        <v>10000</v>
      </c>
      <c r="I388" s="75">
        <v>10000</v>
      </c>
      <c r="J388" s="4"/>
    </row>
    <row r="389" spans="1:10" ht="14.25">
      <c r="A389" s="12">
        <v>5311</v>
      </c>
      <c r="B389" s="13">
        <v>6121</v>
      </c>
      <c r="C389" s="14" t="s">
        <v>306</v>
      </c>
      <c r="D389" s="124">
        <v>10360.18</v>
      </c>
      <c r="E389" s="125">
        <v>0</v>
      </c>
      <c r="F389" s="125">
        <v>0</v>
      </c>
      <c r="G389" s="126">
        <v>0</v>
      </c>
      <c r="H389" s="126">
        <v>0</v>
      </c>
      <c r="I389" s="75">
        <v>0</v>
      </c>
      <c r="J389" s="4"/>
    </row>
    <row r="390" spans="1:10" ht="15">
      <c r="A390" s="15"/>
      <c r="B390" s="16"/>
      <c r="C390" s="17" t="s">
        <v>1</v>
      </c>
      <c r="D390" s="127">
        <f aca="true" t="shared" si="41" ref="D390:I390">SUM(D369:D389)</f>
        <v>1821202.77</v>
      </c>
      <c r="E390" s="128">
        <f t="shared" si="41"/>
        <v>1770622.17</v>
      </c>
      <c r="F390" s="128">
        <f t="shared" si="41"/>
        <v>1153493.0799999998</v>
      </c>
      <c r="G390" s="129">
        <f t="shared" si="41"/>
        <v>2062000</v>
      </c>
      <c r="H390" s="129">
        <f t="shared" si="41"/>
        <v>2069000</v>
      </c>
      <c r="I390" s="76">
        <f t="shared" si="41"/>
        <v>2080000</v>
      </c>
      <c r="J390" s="4"/>
    </row>
    <row r="391" spans="1:10" ht="15">
      <c r="A391" s="9"/>
      <c r="B391" s="10"/>
      <c r="C391" s="24" t="s">
        <v>46</v>
      </c>
      <c r="D391" s="142"/>
      <c r="E391" s="143"/>
      <c r="F391" s="143"/>
      <c r="G391" s="144"/>
      <c r="H391" s="144"/>
      <c r="I391" s="80"/>
      <c r="J391" s="4"/>
    </row>
    <row r="392" spans="1:10" ht="14.25">
      <c r="A392" s="12">
        <v>5399</v>
      </c>
      <c r="B392" s="13">
        <v>5321</v>
      </c>
      <c r="C392" s="14" t="s">
        <v>117</v>
      </c>
      <c r="D392" s="124">
        <v>71000</v>
      </c>
      <c r="E392" s="125">
        <v>75500</v>
      </c>
      <c r="F392" s="125">
        <v>74000</v>
      </c>
      <c r="G392" s="126">
        <v>100000</v>
      </c>
      <c r="H392" s="126">
        <v>100000</v>
      </c>
      <c r="I392" s="75">
        <v>100000</v>
      </c>
      <c r="J392" s="4"/>
    </row>
    <row r="393" spans="1:10" ht="15">
      <c r="A393" s="15"/>
      <c r="B393" s="16"/>
      <c r="C393" s="17" t="s">
        <v>1</v>
      </c>
      <c r="D393" s="127">
        <f aca="true" t="shared" si="42" ref="D393:I393">SUM(D392)</f>
        <v>71000</v>
      </c>
      <c r="E393" s="128">
        <f t="shared" si="42"/>
        <v>75500</v>
      </c>
      <c r="F393" s="128">
        <f t="shared" si="42"/>
        <v>74000</v>
      </c>
      <c r="G393" s="129">
        <f t="shared" si="42"/>
        <v>100000</v>
      </c>
      <c r="H393" s="129">
        <f t="shared" si="42"/>
        <v>100000</v>
      </c>
      <c r="I393" s="76">
        <f t="shared" si="42"/>
        <v>100000</v>
      </c>
      <c r="J393" s="4"/>
    </row>
    <row r="394" spans="1:10" ht="15">
      <c r="A394" s="9"/>
      <c r="B394" s="25"/>
      <c r="C394" s="24" t="s">
        <v>31</v>
      </c>
      <c r="D394" s="118"/>
      <c r="E394" s="119"/>
      <c r="F394" s="119"/>
      <c r="G394" s="141"/>
      <c r="H394" s="141"/>
      <c r="I394" s="79"/>
      <c r="J394" s="4"/>
    </row>
    <row r="395" spans="1:10" ht="14.25">
      <c r="A395" s="12">
        <v>5512</v>
      </c>
      <c r="B395" s="13">
        <v>5011</v>
      </c>
      <c r="C395" s="14" t="s">
        <v>176</v>
      </c>
      <c r="D395" s="124">
        <v>25000</v>
      </c>
      <c r="E395" s="125">
        <v>60000</v>
      </c>
      <c r="F395" s="125">
        <v>0</v>
      </c>
      <c r="G395" s="126">
        <v>60000</v>
      </c>
      <c r="H395" s="126">
        <v>60000</v>
      </c>
      <c r="I395" s="75">
        <v>0</v>
      </c>
      <c r="J395" s="4"/>
    </row>
    <row r="396" spans="1:10" ht="14.25">
      <c r="A396" s="12">
        <v>5512</v>
      </c>
      <c r="B396" s="13">
        <v>5019</v>
      </c>
      <c r="C396" s="14" t="s">
        <v>64</v>
      </c>
      <c r="D396" s="124">
        <v>965.94</v>
      </c>
      <c r="E396" s="125">
        <v>2212</v>
      </c>
      <c r="F396" s="125">
        <v>0</v>
      </c>
      <c r="G396" s="126">
        <v>3000</v>
      </c>
      <c r="H396" s="126">
        <v>3000</v>
      </c>
      <c r="I396" s="75">
        <v>3000</v>
      </c>
      <c r="J396" s="4"/>
    </row>
    <row r="397" spans="1:10" ht="14.25">
      <c r="A397" s="12">
        <v>5512</v>
      </c>
      <c r="B397" s="13">
        <v>5021</v>
      </c>
      <c r="C397" s="14" t="s">
        <v>87</v>
      </c>
      <c r="D397" s="124">
        <v>308874</v>
      </c>
      <c r="E397" s="125">
        <v>334685</v>
      </c>
      <c r="F397" s="125">
        <v>267753</v>
      </c>
      <c r="G397" s="126">
        <v>400000</v>
      </c>
      <c r="H397" s="126">
        <v>400000</v>
      </c>
      <c r="I397" s="75">
        <v>400000</v>
      </c>
      <c r="J397" s="4"/>
    </row>
    <row r="398" spans="1:10" ht="14.25">
      <c r="A398" s="12">
        <v>5512</v>
      </c>
      <c r="B398" s="13">
        <v>5029</v>
      </c>
      <c r="C398" s="14" t="s">
        <v>65</v>
      </c>
      <c r="D398" s="124">
        <v>0</v>
      </c>
      <c r="E398" s="125">
        <v>0</v>
      </c>
      <c r="F398" s="125">
        <v>0</v>
      </c>
      <c r="G398" s="126">
        <v>2000</v>
      </c>
      <c r="H398" s="126">
        <v>2000</v>
      </c>
      <c r="I398" s="75">
        <v>2000</v>
      </c>
      <c r="J398" s="4"/>
    </row>
    <row r="399" spans="1:10" ht="14.25">
      <c r="A399" s="12">
        <v>5512</v>
      </c>
      <c r="B399" s="13">
        <v>5039</v>
      </c>
      <c r="C399" s="14" t="s">
        <v>97</v>
      </c>
      <c r="D399" s="124">
        <v>0</v>
      </c>
      <c r="E399" s="125">
        <v>748</v>
      </c>
      <c r="F399" s="125">
        <v>0</v>
      </c>
      <c r="G399" s="126">
        <v>1000</v>
      </c>
      <c r="H399" s="126">
        <v>1000</v>
      </c>
      <c r="I399" s="75">
        <v>1000</v>
      </c>
      <c r="J399" s="4"/>
    </row>
    <row r="400" spans="1:10" ht="14.25">
      <c r="A400" s="12">
        <v>5512</v>
      </c>
      <c r="B400" s="13">
        <v>5132</v>
      </c>
      <c r="C400" s="14" t="s">
        <v>9</v>
      </c>
      <c r="D400" s="124">
        <v>23786</v>
      </c>
      <c r="E400" s="125">
        <v>25512</v>
      </c>
      <c r="F400" s="125">
        <v>0</v>
      </c>
      <c r="G400" s="126">
        <v>20000</v>
      </c>
      <c r="H400" s="126">
        <v>20000</v>
      </c>
      <c r="I400" s="75">
        <v>40000</v>
      </c>
      <c r="J400" s="4"/>
    </row>
    <row r="401" spans="1:10" ht="14.25">
      <c r="A401" s="12">
        <v>5512</v>
      </c>
      <c r="B401" s="13">
        <v>5133</v>
      </c>
      <c r="C401" s="14" t="s">
        <v>98</v>
      </c>
      <c r="D401" s="124">
        <v>512</v>
      </c>
      <c r="E401" s="125">
        <v>1835</v>
      </c>
      <c r="F401" s="125">
        <v>0</v>
      </c>
      <c r="G401" s="126">
        <v>2000</v>
      </c>
      <c r="H401" s="126">
        <v>2000</v>
      </c>
      <c r="I401" s="75">
        <v>2000</v>
      </c>
      <c r="J401" s="4"/>
    </row>
    <row r="402" spans="1:10" ht="14.25">
      <c r="A402" s="12">
        <v>5512</v>
      </c>
      <c r="B402" s="13">
        <v>5134</v>
      </c>
      <c r="C402" s="14" t="s">
        <v>47</v>
      </c>
      <c r="D402" s="124">
        <v>24816.43</v>
      </c>
      <c r="E402" s="125">
        <v>0</v>
      </c>
      <c r="F402" s="125">
        <v>0</v>
      </c>
      <c r="G402" s="126">
        <v>10000</v>
      </c>
      <c r="H402" s="126">
        <v>10000</v>
      </c>
      <c r="I402" s="75">
        <v>10000</v>
      </c>
      <c r="J402" s="4"/>
    </row>
    <row r="403" spans="1:10" ht="14.25">
      <c r="A403" s="12">
        <v>5512</v>
      </c>
      <c r="B403" s="13">
        <v>5137</v>
      </c>
      <c r="C403" s="14" t="s">
        <v>103</v>
      </c>
      <c r="D403" s="124">
        <v>146368.35</v>
      </c>
      <c r="E403" s="125">
        <v>108689.88</v>
      </c>
      <c r="F403" s="125">
        <v>52040.16</v>
      </c>
      <c r="G403" s="126">
        <v>50000</v>
      </c>
      <c r="H403" s="126">
        <v>81000</v>
      </c>
      <c r="I403" s="75">
        <v>70000</v>
      </c>
      <c r="J403" s="4"/>
    </row>
    <row r="404" spans="1:10" ht="14.25">
      <c r="A404" s="12">
        <v>5512</v>
      </c>
      <c r="B404" s="13">
        <v>5139</v>
      </c>
      <c r="C404" s="14" t="s">
        <v>55</v>
      </c>
      <c r="D404" s="124">
        <v>74223.42</v>
      </c>
      <c r="E404" s="125">
        <v>13408.58</v>
      </c>
      <c r="F404" s="125">
        <v>32429.14</v>
      </c>
      <c r="G404" s="126">
        <v>40000</v>
      </c>
      <c r="H404" s="126">
        <v>40000</v>
      </c>
      <c r="I404" s="75">
        <v>50000</v>
      </c>
      <c r="J404" s="4"/>
    </row>
    <row r="405" spans="1:10" ht="14.25">
      <c r="A405" s="12">
        <v>5512</v>
      </c>
      <c r="B405" s="13">
        <v>5151</v>
      </c>
      <c r="C405" s="14" t="s">
        <v>4</v>
      </c>
      <c r="D405" s="124">
        <v>4550</v>
      </c>
      <c r="E405" s="125">
        <v>3253</v>
      </c>
      <c r="F405" s="125">
        <v>5254</v>
      </c>
      <c r="G405" s="126">
        <v>10000</v>
      </c>
      <c r="H405" s="126">
        <v>10000</v>
      </c>
      <c r="I405" s="75">
        <v>10000</v>
      </c>
      <c r="J405" s="4"/>
    </row>
    <row r="406" spans="1:10" ht="14.25">
      <c r="A406" s="12">
        <v>5512</v>
      </c>
      <c r="B406" s="13">
        <v>5153</v>
      </c>
      <c r="C406" s="14" t="s">
        <v>6</v>
      </c>
      <c r="D406" s="124">
        <v>35076.65</v>
      </c>
      <c r="E406" s="125">
        <v>49091.54</v>
      </c>
      <c r="F406" s="125">
        <v>22422.08</v>
      </c>
      <c r="G406" s="126">
        <v>90000</v>
      </c>
      <c r="H406" s="126">
        <v>90000</v>
      </c>
      <c r="I406" s="75">
        <v>90000</v>
      </c>
      <c r="J406" s="4"/>
    </row>
    <row r="407" spans="1:10" ht="14.25">
      <c r="A407" s="12">
        <v>5512</v>
      </c>
      <c r="B407" s="13">
        <v>5154</v>
      </c>
      <c r="C407" s="14" t="s">
        <v>245</v>
      </c>
      <c r="D407" s="124">
        <v>44357.48</v>
      </c>
      <c r="E407" s="125">
        <v>37185.86</v>
      </c>
      <c r="F407" s="125">
        <v>34884</v>
      </c>
      <c r="G407" s="126">
        <v>70000</v>
      </c>
      <c r="H407" s="126">
        <v>70000</v>
      </c>
      <c r="I407" s="75">
        <v>70000</v>
      </c>
      <c r="J407" s="4"/>
    </row>
    <row r="408" spans="1:10" ht="14.25">
      <c r="A408" s="12">
        <v>5512</v>
      </c>
      <c r="B408" s="13">
        <v>5156</v>
      </c>
      <c r="C408" s="14" t="s">
        <v>107</v>
      </c>
      <c r="D408" s="124">
        <v>49017.4</v>
      </c>
      <c r="E408" s="125">
        <v>57044.35</v>
      </c>
      <c r="F408" s="125">
        <v>96051.83</v>
      </c>
      <c r="G408" s="126">
        <v>70000</v>
      </c>
      <c r="H408" s="126">
        <v>70000</v>
      </c>
      <c r="I408" s="75">
        <v>150000</v>
      </c>
      <c r="J408" s="4"/>
    </row>
    <row r="409" spans="1:10" ht="14.25">
      <c r="A409" s="12">
        <v>5512</v>
      </c>
      <c r="B409" s="13">
        <v>5162</v>
      </c>
      <c r="C409" s="14" t="s">
        <v>108</v>
      </c>
      <c r="D409" s="124">
        <v>13425.91</v>
      </c>
      <c r="E409" s="125">
        <v>10989.74</v>
      </c>
      <c r="F409" s="125">
        <v>8724.27</v>
      </c>
      <c r="G409" s="126">
        <v>13000</v>
      </c>
      <c r="H409" s="126">
        <v>13000</v>
      </c>
      <c r="I409" s="75">
        <v>13000</v>
      </c>
      <c r="J409" s="4"/>
    </row>
    <row r="410" spans="1:10" ht="14.25">
      <c r="A410" s="12">
        <v>5512</v>
      </c>
      <c r="B410" s="13">
        <v>5167</v>
      </c>
      <c r="C410" s="14" t="s">
        <v>113</v>
      </c>
      <c r="D410" s="124">
        <v>0</v>
      </c>
      <c r="E410" s="125">
        <v>0</v>
      </c>
      <c r="F410" s="125">
        <v>540</v>
      </c>
      <c r="G410" s="126">
        <v>0</v>
      </c>
      <c r="H410" s="126">
        <v>0</v>
      </c>
      <c r="I410" s="75">
        <v>0</v>
      </c>
      <c r="J410" s="4"/>
    </row>
    <row r="411" spans="1:10" ht="14.25">
      <c r="A411" s="12">
        <v>5512</v>
      </c>
      <c r="B411" s="13">
        <v>5168</v>
      </c>
      <c r="C411" s="14" t="s">
        <v>89</v>
      </c>
      <c r="D411" s="124">
        <v>1452</v>
      </c>
      <c r="E411" s="125">
        <v>4838.79</v>
      </c>
      <c r="F411" s="125">
        <v>5197</v>
      </c>
      <c r="G411" s="126">
        <v>5000</v>
      </c>
      <c r="H411" s="126">
        <v>5000</v>
      </c>
      <c r="I411" s="75">
        <v>7000</v>
      </c>
      <c r="J411" s="4"/>
    </row>
    <row r="412" spans="1:10" ht="14.25">
      <c r="A412" s="12">
        <v>5512</v>
      </c>
      <c r="B412" s="13">
        <v>5169</v>
      </c>
      <c r="C412" s="14" t="s">
        <v>307</v>
      </c>
      <c r="D412" s="124">
        <v>17248.51</v>
      </c>
      <c r="E412" s="125">
        <v>34657.49</v>
      </c>
      <c r="F412" s="125">
        <v>14618.64</v>
      </c>
      <c r="G412" s="126">
        <v>30000</v>
      </c>
      <c r="H412" s="126">
        <v>13800</v>
      </c>
      <c r="I412" s="75">
        <v>40000</v>
      </c>
      <c r="J412" s="4"/>
    </row>
    <row r="413" spans="1:10" ht="14.25">
      <c r="A413" s="12">
        <v>5512</v>
      </c>
      <c r="B413" s="13">
        <v>5171</v>
      </c>
      <c r="C413" s="14" t="s">
        <v>34</v>
      </c>
      <c r="D413" s="124">
        <v>53258.7</v>
      </c>
      <c r="E413" s="125">
        <v>79784.94</v>
      </c>
      <c r="F413" s="125">
        <v>90783.54</v>
      </c>
      <c r="G413" s="126">
        <v>70000</v>
      </c>
      <c r="H413" s="126">
        <v>70000</v>
      </c>
      <c r="I413" s="75">
        <v>60000</v>
      </c>
      <c r="J413" s="4"/>
    </row>
    <row r="414" spans="1:10" ht="14.25">
      <c r="A414" s="12">
        <v>5512</v>
      </c>
      <c r="B414" s="13">
        <v>5175</v>
      </c>
      <c r="C414" s="14" t="s">
        <v>10</v>
      </c>
      <c r="D414" s="124">
        <v>766</v>
      </c>
      <c r="E414" s="125">
        <v>1149</v>
      </c>
      <c r="F414" s="125">
        <v>1362</v>
      </c>
      <c r="G414" s="126">
        <v>2000</v>
      </c>
      <c r="H414" s="126">
        <v>2000</v>
      </c>
      <c r="I414" s="75">
        <v>2000</v>
      </c>
      <c r="J414" s="4"/>
    </row>
    <row r="415" spans="1:10" ht="14.25">
      <c r="A415" s="12">
        <v>5512</v>
      </c>
      <c r="B415" s="13">
        <v>5901</v>
      </c>
      <c r="C415" s="14" t="s">
        <v>140</v>
      </c>
      <c r="D415" s="124">
        <v>0</v>
      </c>
      <c r="E415" s="125">
        <v>0</v>
      </c>
      <c r="F415" s="125">
        <v>0</v>
      </c>
      <c r="G415" s="126">
        <v>10000</v>
      </c>
      <c r="H415" s="126">
        <v>10000</v>
      </c>
      <c r="I415" s="75">
        <v>10000</v>
      </c>
      <c r="J415" s="4"/>
    </row>
    <row r="416" spans="1:10" ht="14.25">
      <c r="A416" s="12">
        <v>5512</v>
      </c>
      <c r="B416" s="13">
        <v>6122</v>
      </c>
      <c r="C416" s="14" t="s">
        <v>134</v>
      </c>
      <c r="D416" s="124">
        <v>60319</v>
      </c>
      <c r="E416" s="125">
        <v>0</v>
      </c>
      <c r="F416" s="125">
        <v>0</v>
      </c>
      <c r="G416" s="126">
        <v>0</v>
      </c>
      <c r="H416" s="126">
        <v>53200</v>
      </c>
      <c r="I416" s="75">
        <v>0</v>
      </c>
      <c r="J416" s="4"/>
    </row>
    <row r="417" spans="1:10" ht="15">
      <c r="A417" s="15"/>
      <c r="B417" s="16"/>
      <c r="C417" s="17" t="s">
        <v>1</v>
      </c>
      <c r="D417" s="127">
        <f aca="true" t="shared" si="43" ref="D417:I417">SUM(D395:D416)</f>
        <v>884017.79</v>
      </c>
      <c r="E417" s="128">
        <f t="shared" si="43"/>
        <v>825085.1699999999</v>
      </c>
      <c r="F417" s="128">
        <f t="shared" si="43"/>
        <v>632059.6600000001</v>
      </c>
      <c r="G417" s="129">
        <f t="shared" si="43"/>
        <v>958000</v>
      </c>
      <c r="H417" s="129">
        <f t="shared" si="43"/>
        <v>1026000</v>
      </c>
      <c r="I417" s="76">
        <f t="shared" si="43"/>
        <v>1030000</v>
      </c>
      <c r="J417" s="4"/>
    </row>
    <row r="418" spans="1:10" ht="15">
      <c r="A418" s="9"/>
      <c r="B418" s="25"/>
      <c r="C418" s="24" t="s">
        <v>32</v>
      </c>
      <c r="D418" s="118"/>
      <c r="E418" s="119"/>
      <c r="F418" s="119"/>
      <c r="G418" s="141"/>
      <c r="H418" s="141"/>
      <c r="I418" s="79"/>
      <c r="J418" s="4"/>
    </row>
    <row r="419" spans="1:10" ht="14.25">
      <c r="A419" s="12">
        <v>6112</v>
      </c>
      <c r="B419" s="13">
        <v>5019</v>
      </c>
      <c r="C419" s="14" t="s">
        <v>64</v>
      </c>
      <c r="D419" s="124">
        <v>0</v>
      </c>
      <c r="E419" s="125">
        <v>0</v>
      </c>
      <c r="F419" s="125">
        <v>0</v>
      </c>
      <c r="G419" s="126">
        <v>2000</v>
      </c>
      <c r="H419" s="126">
        <v>2000</v>
      </c>
      <c r="I419" s="75">
        <v>2000</v>
      </c>
      <c r="J419" s="4"/>
    </row>
    <row r="420" spans="1:10" ht="14.25">
      <c r="A420" s="12">
        <v>6112</v>
      </c>
      <c r="B420" s="13">
        <v>5021</v>
      </c>
      <c r="C420" s="14" t="s">
        <v>258</v>
      </c>
      <c r="D420" s="124">
        <v>0</v>
      </c>
      <c r="E420" s="125">
        <v>0</v>
      </c>
      <c r="F420" s="125">
        <v>0</v>
      </c>
      <c r="G420" s="126">
        <v>0</v>
      </c>
      <c r="H420" s="126">
        <v>0</v>
      </c>
      <c r="I420" s="75">
        <v>80000</v>
      </c>
      <c r="J420" s="4"/>
    </row>
    <row r="421" spans="1:10" ht="14.25">
      <c r="A421" s="12">
        <v>6112</v>
      </c>
      <c r="B421" s="13">
        <v>5023</v>
      </c>
      <c r="C421" s="14" t="s">
        <v>94</v>
      </c>
      <c r="D421" s="124">
        <v>1066072</v>
      </c>
      <c r="E421" s="125">
        <v>1102236</v>
      </c>
      <c r="F421" s="125">
        <v>826677</v>
      </c>
      <c r="G421" s="126">
        <v>1500000</v>
      </c>
      <c r="H421" s="126">
        <v>1500000</v>
      </c>
      <c r="I421" s="75">
        <v>1500000</v>
      </c>
      <c r="J421" s="54"/>
    </row>
    <row r="422" spans="1:10" ht="14.25">
      <c r="A422" s="12">
        <v>6112</v>
      </c>
      <c r="B422" s="13">
        <v>5031</v>
      </c>
      <c r="C422" s="14" t="s">
        <v>3</v>
      </c>
      <c r="D422" s="124">
        <v>179173.1</v>
      </c>
      <c r="E422" s="125">
        <v>180604.56</v>
      </c>
      <c r="F422" s="125">
        <v>135081.42</v>
      </c>
      <c r="G422" s="126">
        <f>CEILING(G421*0.25,1000)-45000</f>
        <v>330000</v>
      </c>
      <c r="H422" s="126">
        <f>CEILING(H421*0.25,1000)-45000</f>
        <v>330000</v>
      </c>
      <c r="I422" s="75">
        <f>CEILING(I421*0.25,1000)-45000</f>
        <v>330000</v>
      </c>
      <c r="J422" s="4"/>
    </row>
    <row r="423" spans="1:10" ht="14.25">
      <c r="A423" s="12">
        <v>6112</v>
      </c>
      <c r="B423" s="13">
        <v>5032</v>
      </c>
      <c r="C423" s="14" t="s">
        <v>95</v>
      </c>
      <c r="D423" s="124">
        <v>96763</v>
      </c>
      <c r="E423" s="125">
        <v>99540</v>
      </c>
      <c r="F423" s="125">
        <v>74592</v>
      </c>
      <c r="G423" s="126">
        <f>CEILING(G421*0.09,1000)</f>
        <v>135000</v>
      </c>
      <c r="H423" s="126">
        <f>CEILING(H421*0.09,1000)</f>
        <v>135000</v>
      </c>
      <c r="I423" s="75">
        <f>CEILING(I421*0.09,1000)</f>
        <v>135000</v>
      </c>
      <c r="J423" s="4"/>
    </row>
    <row r="424" spans="1:10" ht="14.25">
      <c r="A424" s="12">
        <v>6112</v>
      </c>
      <c r="B424" s="13">
        <v>5039</v>
      </c>
      <c r="C424" s="14" t="s">
        <v>97</v>
      </c>
      <c r="D424" s="124">
        <v>0</v>
      </c>
      <c r="E424" s="125">
        <v>0</v>
      </c>
      <c r="F424" s="125">
        <v>0</v>
      </c>
      <c r="G424" s="126">
        <v>1000</v>
      </c>
      <c r="H424" s="126">
        <v>1000</v>
      </c>
      <c r="I424" s="75">
        <v>1000</v>
      </c>
      <c r="J424" s="4"/>
    </row>
    <row r="425" spans="1:10" ht="14.25">
      <c r="A425" s="12">
        <v>6112</v>
      </c>
      <c r="B425" s="13">
        <v>5133</v>
      </c>
      <c r="C425" s="14" t="s">
        <v>99</v>
      </c>
      <c r="D425" s="124">
        <v>0</v>
      </c>
      <c r="E425" s="125">
        <v>200</v>
      </c>
      <c r="F425" s="125">
        <v>0</v>
      </c>
      <c r="G425" s="126">
        <v>0</v>
      </c>
      <c r="H425" s="126">
        <v>0</v>
      </c>
      <c r="I425" s="75">
        <v>0</v>
      </c>
      <c r="J425" s="4"/>
    </row>
    <row r="426" spans="1:10" ht="14.25">
      <c r="A426" s="12">
        <v>6112</v>
      </c>
      <c r="B426" s="13">
        <v>5136</v>
      </c>
      <c r="C426" s="14" t="s">
        <v>100</v>
      </c>
      <c r="D426" s="124">
        <v>384</v>
      </c>
      <c r="E426" s="125">
        <v>432</v>
      </c>
      <c r="F426" s="125">
        <v>0</v>
      </c>
      <c r="G426" s="126">
        <v>2000</v>
      </c>
      <c r="H426" s="126">
        <v>2000</v>
      </c>
      <c r="I426" s="75">
        <v>2000</v>
      </c>
      <c r="J426" s="4"/>
    </row>
    <row r="427" spans="1:10" ht="14.25">
      <c r="A427" s="12">
        <v>6112</v>
      </c>
      <c r="B427" s="13">
        <v>5137</v>
      </c>
      <c r="C427" s="14" t="s">
        <v>151</v>
      </c>
      <c r="D427" s="124">
        <v>1811.37</v>
      </c>
      <c r="E427" s="125">
        <v>0</v>
      </c>
      <c r="F427" s="125">
        <v>0</v>
      </c>
      <c r="G427" s="126">
        <v>20000</v>
      </c>
      <c r="H427" s="126">
        <v>20000</v>
      </c>
      <c r="I427" s="75">
        <v>40000</v>
      </c>
      <c r="J427" s="4"/>
    </row>
    <row r="428" spans="1:10" ht="14.25">
      <c r="A428" s="12">
        <v>6112</v>
      </c>
      <c r="B428" s="13">
        <v>5139</v>
      </c>
      <c r="C428" s="14" t="s">
        <v>55</v>
      </c>
      <c r="D428" s="124">
        <v>2275</v>
      </c>
      <c r="E428" s="125">
        <v>2743.8</v>
      </c>
      <c r="F428" s="125">
        <v>0</v>
      </c>
      <c r="G428" s="126">
        <v>5000</v>
      </c>
      <c r="H428" s="126">
        <v>5000</v>
      </c>
      <c r="I428" s="75">
        <v>5000</v>
      </c>
      <c r="J428" s="4"/>
    </row>
    <row r="429" spans="1:10" ht="14.25">
      <c r="A429" s="12">
        <v>6112</v>
      </c>
      <c r="B429" s="13">
        <v>5162</v>
      </c>
      <c r="C429" s="14" t="s">
        <v>108</v>
      </c>
      <c r="D429" s="124">
        <v>9506.9</v>
      </c>
      <c r="E429" s="125">
        <v>11968.06</v>
      </c>
      <c r="F429" s="125">
        <v>10365.25</v>
      </c>
      <c r="G429" s="126">
        <v>15000</v>
      </c>
      <c r="H429" s="126">
        <v>15000</v>
      </c>
      <c r="I429" s="75">
        <v>15000</v>
      </c>
      <c r="J429" s="4"/>
    </row>
    <row r="430" spans="1:10" ht="14.25">
      <c r="A430" s="12">
        <v>6112</v>
      </c>
      <c r="B430" s="13">
        <v>5166</v>
      </c>
      <c r="C430" s="14" t="s">
        <v>112</v>
      </c>
      <c r="D430" s="124">
        <v>6050</v>
      </c>
      <c r="E430" s="125">
        <v>12100</v>
      </c>
      <c r="F430" s="125">
        <v>0</v>
      </c>
      <c r="G430" s="126">
        <v>20000</v>
      </c>
      <c r="H430" s="126">
        <v>20000</v>
      </c>
      <c r="I430" s="75">
        <v>50000</v>
      </c>
      <c r="J430" s="4"/>
    </row>
    <row r="431" spans="1:10" ht="14.25">
      <c r="A431" s="12">
        <v>6112</v>
      </c>
      <c r="B431" s="13">
        <v>5167</v>
      </c>
      <c r="C431" s="14" t="s">
        <v>113</v>
      </c>
      <c r="D431" s="124">
        <v>200</v>
      </c>
      <c r="E431" s="125">
        <v>200</v>
      </c>
      <c r="F431" s="125">
        <v>0</v>
      </c>
      <c r="G431" s="126">
        <v>1000</v>
      </c>
      <c r="H431" s="126">
        <v>1000</v>
      </c>
      <c r="I431" s="75">
        <v>5000</v>
      </c>
      <c r="J431" s="4"/>
    </row>
    <row r="432" spans="1:10" ht="14.25">
      <c r="A432" s="12">
        <v>6112</v>
      </c>
      <c r="B432" s="13">
        <v>5168</v>
      </c>
      <c r="C432" s="14" t="s">
        <v>89</v>
      </c>
      <c r="D432" s="124">
        <v>1342.95</v>
      </c>
      <c r="E432" s="125">
        <v>5659.9</v>
      </c>
      <c r="F432" s="125">
        <v>3526.7</v>
      </c>
      <c r="G432" s="126">
        <v>5000</v>
      </c>
      <c r="H432" s="126">
        <v>5000</v>
      </c>
      <c r="I432" s="75">
        <v>5000</v>
      </c>
      <c r="J432" s="4"/>
    </row>
    <row r="433" spans="1:10" ht="14.25">
      <c r="A433" s="12">
        <v>6112</v>
      </c>
      <c r="B433" s="13">
        <v>5169</v>
      </c>
      <c r="C433" s="14" t="s">
        <v>139</v>
      </c>
      <c r="D433" s="124">
        <v>0</v>
      </c>
      <c r="E433" s="125">
        <v>16219</v>
      </c>
      <c r="F433" s="125">
        <v>0</v>
      </c>
      <c r="G433" s="126">
        <v>10000</v>
      </c>
      <c r="H433" s="126">
        <v>10000</v>
      </c>
      <c r="I433" s="75">
        <v>10000</v>
      </c>
      <c r="J433" s="4"/>
    </row>
    <row r="434" spans="1:10" ht="14.25">
      <c r="A434" s="12">
        <v>6112</v>
      </c>
      <c r="B434" s="13">
        <v>5171</v>
      </c>
      <c r="C434" s="14" t="s">
        <v>5</v>
      </c>
      <c r="D434" s="124">
        <v>0</v>
      </c>
      <c r="E434" s="125">
        <v>0</v>
      </c>
      <c r="F434" s="125">
        <v>0</v>
      </c>
      <c r="G434" s="126">
        <v>10000</v>
      </c>
      <c r="H434" s="126">
        <v>10000</v>
      </c>
      <c r="I434" s="75">
        <v>10000</v>
      </c>
      <c r="J434" s="4"/>
    </row>
    <row r="435" spans="1:10" ht="14.25">
      <c r="A435" s="12">
        <v>6112</v>
      </c>
      <c r="B435" s="13">
        <v>5172</v>
      </c>
      <c r="C435" s="14" t="s">
        <v>60</v>
      </c>
      <c r="D435" s="124">
        <v>0</v>
      </c>
      <c r="E435" s="125">
        <v>0</v>
      </c>
      <c r="F435" s="125">
        <v>0</v>
      </c>
      <c r="G435" s="126">
        <v>0</v>
      </c>
      <c r="H435" s="126">
        <v>0</v>
      </c>
      <c r="I435" s="75">
        <v>10000</v>
      </c>
      <c r="J435" s="4"/>
    </row>
    <row r="436" spans="1:10" ht="14.25">
      <c r="A436" s="12">
        <v>6112</v>
      </c>
      <c r="B436" s="13">
        <v>5173</v>
      </c>
      <c r="C436" s="14" t="s">
        <v>8</v>
      </c>
      <c r="D436" s="124">
        <v>0</v>
      </c>
      <c r="E436" s="125">
        <v>0</v>
      </c>
      <c r="F436" s="125">
        <v>0</v>
      </c>
      <c r="G436" s="126">
        <v>1000</v>
      </c>
      <c r="H436" s="126">
        <v>1000</v>
      </c>
      <c r="I436" s="75">
        <v>1000</v>
      </c>
      <c r="J436" s="4"/>
    </row>
    <row r="437" spans="1:10" ht="14.25">
      <c r="A437" s="12">
        <v>6112</v>
      </c>
      <c r="B437" s="13">
        <v>5175</v>
      </c>
      <c r="C437" s="14" t="s">
        <v>10</v>
      </c>
      <c r="D437" s="124">
        <v>6530</v>
      </c>
      <c r="E437" s="125">
        <v>4256</v>
      </c>
      <c r="F437" s="125">
        <v>5799</v>
      </c>
      <c r="G437" s="126">
        <v>20000</v>
      </c>
      <c r="H437" s="126">
        <v>20000</v>
      </c>
      <c r="I437" s="75">
        <v>20000</v>
      </c>
      <c r="J437" s="4"/>
    </row>
    <row r="438" spans="1:10" ht="14.25">
      <c r="A438" s="12">
        <v>6112</v>
      </c>
      <c r="B438" s="13">
        <v>5179</v>
      </c>
      <c r="C438" s="14" t="s">
        <v>90</v>
      </c>
      <c r="D438" s="124">
        <v>14800</v>
      </c>
      <c r="E438" s="125">
        <v>12400</v>
      </c>
      <c r="F438" s="125">
        <v>8600</v>
      </c>
      <c r="G438" s="126">
        <v>20000</v>
      </c>
      <c r="H438" s="126">
        <v>20000</v>
      </c>
      <c r="I438" s="75">
        <v>20000</v>
      </c>
      <c r="J438" s="4"/>
    </row>
    <row r="439" spans="1:10" ht="14.25">
      <c r="A439" s="12">
        <v>6112</v>
      </c>
      <c r="B439" s="13">
        <v>5194</v>
      </c>
      <c r="C439" s="14" t="s">
        <v>114</v>
      </c>
      <c r="D439" s="124">
        <v>12677.6</v>
      </c>
      <c r="E439" s="125">
        <v>4832</v>
      </c>
      <c r="F439" s="125">
        <v>500</v>
      </c>
      <c r="G439" s="126">
        <v>10000</v>
      </c>
      <c r="H439" s="126">
        <v>10000</v>
      </c>
      <c r="I439" s="75">
        <v>10000</v>
      </c>
      <c r="J439" s="4"/>
    </row>
    <row r="440" spans="1:10" ht="15.75" customHeight="1">
      <c r="A440" s="15"/>
      <c r="B440" s="16"/>
      <c r="C440" s="17" t="s">
        <v>1</v>
      </c>
      <c r="D440" s="127">
        <f aca="true" t="shared" si="44" ref="D440:I440">SUM(D419:D439)</f>
        <v>1397585.9200000002</v>
      </c>
      <c r="E440" s="128">
        <f t="shared" si="44"/>
        <v>1453391.32</v>
      </c>
      <c r="F440" s="128">
        <f t="shared" si="44"/>
        <v>1065141.37</v>
      </c>
      <c r="G440" s="129">
        <f t="shared" si="44"/>
        <v>2107000</v>
      </c>
      <c r="H440" s="129">
        <f t="shared" si="44"/>
        <v>2107000</v>
      </c>
      <c r="I440" s="76">
        <f t="shared" si="44"/>
        <v>2251000</v>
      </c>
      <c r="J440" s="4"/>
    </row>
    <row r="441" spans="1:10" ht="46.5" customHeight="1">
      <c r="A441" s="7"/>
      <c r="B441" s="8"/>
      <c r="C441" s="38" t="s">
        <v>316</v>
      </c>
      <c r="D441" s="160">
        <v>69700.97</v>
      </c>
      <c r="E441" s="161">
        <v>68732.29</v>
      </c>
      <c r="F441" s="161">
        <v>10910</v>
      </c>
      <c r="G441" s="162">
        <v>70000</v>
      </c>
      <c r="H441" s="162">
        <v>186000</v>
      </c>
      <c r="I441" s="88">
        <v>0</v>
      </c>
      <c r="J441" s="4"/>
    </row>
    <row r="442" spans="1:10" ht="15.75" customHeight="1">
      <c r="A442" s="12"/>
      <c r="B442" s="13"/>
      <c r="C442" s="64" t="s">
        <v>155</v>
      </c>
      <c r="D442" s="138">
        <v>0</v>
      </c>
      <c r="E442" s="154">
        <v>0</v>
      </c>
      <c r="F442" s="154">
        <v>0</v>
      </c>
      <c r="G442" s="140">
        <v>0</v>
      </c>
      <c r="H442" s="140">
        <v>0</v>
      </c>
      <c r="I442" s="78">
        <v>50000</v>
      </c>
      <c r="J442" s="4"/>
    </row>
    <row r="443" spans="1:10" ht="15.75" customHeight="1">
      <c r="A443" s="9"/>
      <c r="B443" s="25"/>
      <c r="C443" s="24" t="s">
        <v>84</v>
      </c>
      <c r="D443" s="118"/>
      <c r="E443" s="119"/>
      <c r="F443" s="119"/>
      <c r="G443" s="141"/>
      <c r="H443" s="141"/>
      <c r="I443" s="79"/>
      <c r="J443" s="4"/>
    </row>
    <row r="444" spans="1:10" ht="15.75" customHeight="1">
      <c r="A444" s="12">
        <v>6171</v>
      </c>
      <c r="B444" s="13">
        <v>5011</v>
      </c>
      <c r="C444" s="14" t="s">
        <v>2</v>
      </c>
      <c r="D444" s="124">
        <v>3798711.46</v>
      </c>
      <c r="E444" s="125">
        <v>3649220</v>
      </c>
      <c r="F444" s="125">
        <v>2843062</v>
      </c>
      <c r="G444" s="126">
        <v>4500000</v>
      </c>
      <c r="H444" s="126">
        <v>4480000</v>
      </c>
      <c r="I444" s="75">
        <v>4500000</v>
      </c>
      <c r="J444" s="4"/>
    </row>
    <row r="445" spans="1:10" ht="14.25">
      <c r="A445" s="12">
        <v>6171</v>
      </c>
      <c r="B445" s="13">
        <v>5021</v>
      </c>
      <c r="C445" s="14" t="s">
        <v>54</v>
      </c>
      <c r="D445" s="124">
        <v>13573</v>
      </c>
      <c r="E445" s="125">
        <v>11685</v>
      </c>
      <c r="F445" s="125">
        <v>31779</v>
      </c>
      <c r="G445" s="126">
        <v>20000</v>
      </c>
      <c r="H445" s="126">
        <v>40000</v>
      </c>
      <c r="I445" s="75">
        <v>50000</v>
      </c>
      <c r="J445" s="4"/>
    </row>
    <row r="446" spans="1:10" ht="14.25">
      <c r="A446" s="12">
        <v>6171</v>
      </c>
      <c r="B446" s="13">
        <v>5031</v>
      </c>
      <c r="C446" s="14" t="s">
        <v>3</v>
      </c>
      <c r="D446" s="124">
        <v>949230.73</v>
      </c>
      <c r="E446" s="125">
        <v>879528.64</v>
      </c>
      <c r="F446" s="125">
        <v>719354.99</v>
      </c>
      <c r="G446" s="126">
        <f>CEILING(G444*0.25,1000)</f>
        <v>1125000</v>
      </c>
      <c r="H446" s="126">
        <v>1125000</v>
      </c>
      <c r="I446" s="75">
        <f>CEILING(I444*0.25,1000)</f>
        <v>1125000</v>
      </c>
      <c r="J446" s="4"/>
    </row>
    <row r="447" spans="1:10" ht="14.25">
      <c r="A447" s="12">
        <v>6171</v>
      </c>
      <c r="B447" s="13">
        <v>5032</v>
      </c>
      <c r="C447" s="14" t="s">
        <v>95</v>
      </c>
      <c r="D447" s="124">
        <v>344482.54</v>
      </c>
      <c r="E447" s="125">
        <v>329807</v>
      </c>
      <c r="F447" s="125">
        <v>263605</v>
      </c>
      <c r="G447" s="126">
        <f>CEILING(G444*0.09,1000)</f>
        <v>405000</v>
      </c>
      <c r="H447" s="126">
        <v>405000</v>
      </c>
      <c r="I447" s="75">
        <f>CEILING(I444*0.09,1000)</f>
        <v>405000</v>
      </c>
      <c r="J447" s="4"/>
    </row>
    <row r="448" spans="1:10" ht="14.25">
      <c r="A448" s="12">
        <v>6171</v>
      </c>
      <c r="B448" s="13">
        <v>5038</v>
      </c>
      <c r="C448" s="14" t="s">
        <v>96</v>
      </c>
      <c r="D448" s="124">
        <v>36364</v>
      </c>
      <c r="E448" s="125">
        <v>38683</v>
      </c>
      <c r="F448" s="125">
        <v>29460</v>
      </c>
      <c r="G448" s="126">
        <v>40000</v>
      </c>
      <c r="H448" s="126">
        <v>40000</v>
      </c>
      <c r="I448" s="75">
        <v>45000</v>
      </c>
      <c r="J448" s="4"/>
    </row>
    <row r="449" spans="1:10" ht="14.25">
      <c r="A449" s="12">
        <v>6171</v>
      </c>
      <c r="B449" s="13">
        <v>5132</v>
      </c>
      <c r="C449" s="14" t="s">
        <v>9</v>
      </c>
      <c r="D449" s="124">
        <v>0</v>
      </c>
      <c r="E449" s="125">
        <v>325</v>
      </c>
      <c r="F449" s="125">
        <v>0</v>
      </c>
      <c r="G449" s="126">
        <v>1000</v>
      </c>
      <c r="H449" s="126">
        <v>1000</v>
      </c>
      <c r="I449" s="75">
        <v>1000</v>
      </c>
      <c r="J449" s="4"/>
    </row>
    <row r="450" spans="1:10" ht="14.25">
      <c r="A450" s="12">
        <v>6171</v>
      </c>
      <c r="B450" s="13">
        <v>5133</v>
      </c>
      <c r="C450" s="14" t="s">
        <v>98</v>
      </c>
      <c r="D450" s="124">
        <v>377</v>
      </c>
      <c r="E450" s="125">
        <v>1522</v>
      </c>
      <c r="F450" s="125">
        <v>8909</v>
      </c>
      <c r="G450" s="126">
        <v>1000</v>
      </c>
      <c r="H450" s="126">
        <v>9000</v>
      </c>
      <c r="I450" s="75">
        <v>3000</v>
      </c>
      <c r="J450" s="4"/>
    </row>
    <row r="451" spans="1:10" ht="14.25">
      <c r="A451" s="12">
        <v>6171</v>
      </c>
      <c r="B451" s="13">
        <v>5134</v>
      </c>
      <c r="C451" s="14" t="s">
        <v>47</v>
      </c>
      <c r="D451" s="124">
        <v>0</v>
      </c>
      <c r="E451" s="125">
        <v>0</v>
      </c>
      <c r="F451" s="125">
        <v>0</v>
      </c>
      <c r="G451" s="126">
        <v>1000</v>
      </c>
      <c r="H451" s="126">
        <v>1000</v>
      </c>
      <c r="I451" s="75">
        <v>0</v>
      </c>
      <c r="J451" s="4"/>
    </row>
    <row r="452" spans="1:10" ht="14.25">
      <c r="A452" s="12">
        <v>6171</v>
      </c>
      <c r="B452" s="13">
        <v>5136</v>
      </c>
      <c r="C452" s="14" t="s">
        <v>100</v>
      </c>
      <c r="D452" s="124">
        <v>0</v>
      </c>
      <c r="E452" s="125">
        <v>440</v>
      </c>
      <c r="F452" s="125">
        <v>490</v>
      </c>
      <c r="G452" s="126">
        <v>1000</v>
      </c>
      <c r="H452" s="126">
        <v>1000</v>
      </c>
      <c r="I452" s="75">
        <v>1000</v>
      </c>
      <c r="J452" s="4"/>
    </row>
    <row r="453" spans="1:10" ht="14.25">
      <c r="A453" s="12">
        <v>6171</v>
      </c>
      <c r="B453" s="13">
        <v>5137</v>
      </c>
      <c r="C453" s="14" t="s">
        <v>216</v>
      </c>
      <c r="D453" s="124">
        <v>32816.61</v>
      </c>
      <c r="E453" s="125">
        <v>12031.64</v>
      </c>
      <c r="F453" s="125">
        <v>66813.2</v>
      </c>
      <c r="G453" s="126">
        <v>50000</v>
      </c>
      <c r="H453" s="126">
        <v>70000</v>
      </c>
      <c r="I453" s="75">
        <v>70000</v>
      </c>
      <c r="J453" s="4"/>
    </row>
    <row r="454" spans="1:10" ht="14.25">
      <c r="A454" s="12">
        <v>6171</v>
      </c>
      <c r="B454" s="13">
        <v>5139</v>
      </c>
      <c r="C454" s="14" t="s">
        <v>55</v>
      </c>
      <c r="D454" s="124">
        <v>98598.73</v>
      </c>
      <c r="E454" s="125">
        <v>87959.33</v>
      </c>
      <c r="F454" s="125">
        <v>81053.45</v>
      </c>
      <c r="G454" s="126">
        <v>110000</v>
      </c>
      <c r="H454" s="126">
        <v>102000</v>
      </c>
      <c r="I454" s="75">
        <v>120000</v>
      </c>
      <c r="J454" s="4"/>
    </row>
    <row r="455" spans="1:10" ht="14.25">
      <c r="A455" s="12">
        <v>6171</v>
      </c>
      <c r="B455" s="13">
        <v>5151</v>
      </c>
      <c r="C455" s="14" t="s">
        <v>4</v>
      </c>
      <c r="D455" s="124">
        <v>24892</v>
      </c>
      <c r="E455" s="125">
        <v>30165</v>
      </c>
      <c r="F455" s="125">
        <v>21189</v>
      </c>
      <c r="G455" s="126">
        <v>30000</v>
      </c>
      <c r="H455" s="126">
        <v>30000</v>
      </c>
      <c r="I455" s="75">
        <v>40000</v>
      </c>
      <c r="J455" s="4"/>
    </row>
    <row r="456" spans="1:10" ht="14.25">
      <c r="A456" s="12">
        <v>6171</v>
      </c>
      <c r="B456" s="13">
        <v>5153</v>
      </c>
      <c r="C456" s="14" t="s">
        <v>6</v>
      </c>
      <c r="D456" s="124">
        <v>131123.3</v>
      </c>
      <c r="E456" s="125">
        <v>150072.41</v>
      </c>
      <c r="F456" s="125">
        <v>142320.51</v>
      </c>
      <c r="G456" s="126">
        <v>270000</v>
      </c>
      <c r="H456" s="126">
        <v>270000</v>
      </c>
      <c r="I456" s="75">
        <v>380000</v>
      </c>
      <c r="J456" s="4"/>
    </row>
    <row r="457" spans="1:10" ht="14.25">
      <c r="A457" s="12">
        <v>6171</v>
      </c>
      <c r="B457" s="13">
        <v>5154</v>
      </c>
      <c r="C457" s="14" t="s">
        <v>245</v>
      </c>
      <c r="D457" s="124">
        <v>206090.52</v>
      </c>
      <c r="E457" s="125">
        <v>224083.3</v>
      </c>
      <c r="F457" s="125">
        <v>131495.55</v>
      </c>
      <c r="G457" s="126">
        <v>400000</v>
      </c>
      <c r="H457" s="126">
        <v>390000</v>
      </c>
      <c r="I457" s="75">
        <v>400000</v>
      </c>
      <c r="J457" s="4"/>
    </row>
    <row r="458" spans="1:10" ht="14.25">
      <c r="A458" s="12">
        <v>6171</v>
      </c>
      <c r="B458" s="13">
        <v>5156</v>
      </c>
      <c r="C458" s="14" t="s">
        <v>107</v>
      </c>
      <c r="D458" s="124">
        <v>10089.34</v>
      </c>
      <c r="E458" s="125">
        <v>13730.9</v>
      </c>
      <c r="F458" s="125">
        <v>10081.57</v>
      </c>
      <c r="G458" s="126">
        <v>20000</v>
      </c>
      <c r="H458" s="126">
        <v>20000</v>
      </c>
      <c r="I458" s="75">
        <v>20000</v>
      </c>
      <c r="J458" s="4"/>
    </row>
    <row r="459" spans="1:10" ht="14.25">
      <c r="A459" s="12">
        <v>6171</v>
      </c>
      <c r="B459" s="13">
        <v>5161</v>
      </c>
      <c r="C459" s="14" t="s">
        <v>85</v>
      </c>
      <c r="D459" s="124">
        <v>136631</v>
      </c>
      <c r="E459" s="125">
        <v>139708</v>
      </c>
      <c r="F459" s="125">
        <v>90010</v>
      </c>
      <c r="G459" s="126">
        <v>140000</v>
      </c>
      <c r="H459" s="126">
        <v>140000</v>
      </c>
      <c r="I459" s="75">
        <v>150000</v>
      </c>
      <c r="J459" s="4"/>
    </row>
    <row r="460" spans="1:10" ht="14.25">
      <c r="A460" s="12">
        <v>6171</v>
      </c>
      <c r="B460" s="13">
        <v>5162</v>
      </c>
      <c r="C460" s="14" t="s">
        <v>108</v>
      </c>
      <c r="D460" s="124">
        <v>38725.18</v>
      </c>
      <c r="E460" s="125">
        <v>40873.91</v>
      </c>
      <c r="F460" s="125">
        <v>30589.9</v>
      </c>
      <c r="G460" s="126">
        <v>45000</v>
      </c>
      <c r="H460" s="126">
        <v>45000</v>
      </c>
      <c r="I460" s="75">
        <v>45000</v>
      </c>
      <c r="J460" s="4"/>
    </row>
    <row r="461" spans="1:10" ht="14.25">
      <c r="A461" s="12">
        <v>6171</v>
      </c>
      <c r="B461" s="13">
        <v>5166</v>
      </c>
      <c r="C461" s="14" t="s">
        <v>112</v>
      </c>
      <c r="D461" s="124">
        <v>24563</v>
      </c>
      <c r="E461" s="125">
        <v>42350</v>
      </c>
      <c r="F461" s="125">
        <v>45980</v>
      </c>
      <c r="G461" s="126">
        <v>50000</v>
      </c>
      <c r="H461" s="126">
        <v>50000</v>
      </c>
      <c r="I461" s="75">
        <v>70000</v>
      </c>
      <c r="J461" s="4"/>
    </row>
    <row r="462" spans="1:10" ht="14.25">
      <c r="A462" s="12">
        <v>6171</v>
      </c>
      <c r="B462" s="13">
        <v>5167</v>
      </c>
      <c r="C462" s="14" t="s">
        <v>308</v>
      </c>
      <c r="D462" s="124">
        <v>2850</v>
      </c>
      <c r="E462" s="125">
        <v>41656</v>
      </c>
      <c r="F462" s="125">
        <v>15265</v>
      </c>
      <c r="G462" s="126">
        <v>20000</v>
      </c>
      <c r="H462" s="126">
        <v>20000</v>
      </c>
      <c r="I462" s="75">
        <v>50000</v>
      </c>
      <c r="J462" s="54"/>
    </row>
    <row r="463" spans="1:10" ht="14.25">
      <c r="A463" s="12">
        <v>6171</v>
      </c>
      <c r="B463" s="13">
        <v>5168</v>
      </c>
      <c r="C463" s="14" t="s">
        <v>263</v>
      </c>
      <c r="D463" s="124">
        <v>376170.74</v>
      </c>
      <c r="E463" s="125">
        <v>382327.45</v>
      </c>
      <c r="F463" s="125">
        <v>319625.81</v>
      </c>
      <c r="G463" s="126">
        <v>450000</v>
      </c>
      <c r="H463" s="126">
        <v>450000</v>
      </c>
      <c r="I463" s="75">
        <v>500000</v>
      </c>
      <c r="J463" s="4"/>
    </row>
    <row r="464" spans="1:10" ht="14.25">
      <c r="A464" s="12">
        <v>6171</v>
      </c>
      <c r="B464" s="13">
        <v>5169</v>
      </c>
      <c r="C464" s="14" t="s">
        <v>309</v>
      </c>
      <c r="D464" s="124">
        <v>338242.51</v>
      </c>
      <c r="E464" s="125">
        <v>236621.09</v>
      </c>
      <c r="F464" s="125">
        <v>270684.12</v>
      </c>
      <c r="G464" s="126">
        <v>350000</v>
      </c>
      <c r="H464" s="126">
        <v>350000</v>
      </c>
      <c r="I464" s="75">
        <v>350000</v>
      </c>
      <c r="J464" s="4"/>
    </row>
    <row r="465" spans="1:10" ht="27">
      <c r="A465" s="12">
        <v>6171</v>
      </c>
      <c r="B465" s="13">
        <v>5171</v>
      </c>
      <c r="C465" s="14" t="s">
        <v>310</v>
      </c>
      <c r="D465" s="124">
        <v>34583.51</v>
      </c>
      <c r="E465" s="125">
        <v>24357.48</v>
      </c>
      <c r="F465" s="125">
        <v>10894.89</v>
      </c>
      <c r="G465" s="126">
        <v>200000</v>
      </c>
      <c r="H465" s="126">
        <v>200000</v>
      </c>
      <c r="I465" s="75">
        <v>50000</v>
      </c>
      <c r="J465" s="4"/>
    </row>
    <row r="466" spans="1:10" ht="14.25">
      <c r="A466" s="12">
        <v>6171</v>
      </c>
      <c r="B466" s="13">
        <v>5172</v>
      </c>
      <c r="C466" s="14" t="s">
        <v>197</v>
      </c>
      <c r="D466" s="124">
        <v>29040</v>
      </c>
      <c r="E466" s="125">
        <v>19726.63</v>
      </c>
      <c r="F466" s="125">
        <v>0</v>
      </c>
      <c r="G466" s="126">
        <v>20000</v>
      </c>
      <c r="H466" s="126">
        <v>0</v>
      </c>
      <c r="I466" s="75">
        <v>20000</v>
      </c>
      <c r="J466" s="4"/>
    </row>
    <row r="467" spans="1:10" ht="14.25">
      <c r="A467" s="12">
        <v>6171</v>
      </c>
      <c r="B467" s="13">
        <v>5173</v>
      </c>
      <c r="C467" s="14" t="s">
        <v>311</v>
      </c>
      <c r="D467" s="124">
        <v>314</v>
      </c>
      <c r="E467" s="125">
        <v>454</v>
      </c>
      <c r="F467" s="125">
        <v>1658</v>
      </c>
      <c r="G467" s="126">
        <v>10000</v>
      </c>
      <c r="H467" s="126">
        <v>10000</v>
      </c>
      <c r="I467" s="75">
        <v>10000</v>
      </c>
      <c r="J467" s="4"/>
    </row>
    <row r="468" spans="1:10" ht="14.25">
      <c r="A468" s="12">
        <v>6171</v>
      </c>
      <c r="B468" s="13">
        <v>5175</v>
      </c>
      <c r="C468" s="14" t="s">
        <v>10</v>
      </c>
      <c r="D468" s="124">
        <v>0</v>
      </c>
      <c r="E468" s="125">
        <v>33200</v>
      </c>
      <c r="F468" s="125">
        <v>0</v>
      </c>
      <c r="G468" s="126">
        <v>0</v>
      </c>
      <c r="H468" s="126">
        <v>0</v>
      </c>
      <c r="I468" s="75">
        <v>0</v>
      </c>
      <c r="J468" s="4"/>
    </row>
    <row r="469" spans="1:10" ht="14.25">
      <c r="A469" s="12">
        <v>6171</v>
      </c>
      <c r="B469" s="13">
        <v>5178</v>
      </c>
      <c r="C469" s="14" t="s">
        <v>148</v>
      </c>
      <c r="D469" s="124">
        <v>40481.77</v>
      </c>
      <c r="E469" s="125">
        <v>30804.12</v>
      </c>
      <c r="F469" s="125">
        <v>0</v>
      </c>
      <c r="G469" s="126">
        <v>0</v>
      </c>
      <c r="H469" s="126">
        <v>0</v>
      </c>
      <c r="I469" s="75">
        <v>0</v>
      </c>
      <c r="J469" s="4"/>
    </row>
    <row r="470" spans="1:10" ht="14.25">
      <c r="A470" s="12">
        <v>6171</v>
      </c>
      <c r="B470" s="13">
        <v>5179</v>
      </c>
      <c r="C470" s="14" t="s">
        <v>214</v>
      </c>
      <c r="D470" s="124">
        <v>17300</v>
      </c>
      <c r="E470" s="125">
        <v>16700</v>
      </c>
      <c r="F470" s="125">
        <v>13800</v>
      </c>
      <c r="G470" s="126">
        <v>25000</v>
      </c>
      <c r="H470" s="126">
        <v>25000</v>
      </c>
      <c r="I470" s="75">
        <v>25000</v>
      </c>
      <c r="J470" s="4"/>
    </row>
    <row r="471" spans="1:10" ht="14.25">
      <c r="A471" s="12">
        <v>6171</v>
      </c>
      <c r="B471" s="13">
        <v>5182</v>
      </c>
      <c r="C471" s="14" t="s">
        <v>165</v>
      </c>
      <c r="D471" s="124">
        <v>0</v>
      </c>
      <c r="E471" s="125">
        <v>0</v>
      </c>
      <c r="F471" s="125">
        <v>100735</v>
      </c>
      <c r="G471" s="126">
        <v>0</v>
      </c>
      <c r="H471" s="126">
        <v>0</v>
      </c>
      <c r="I471" s="75">
        <v>0</v>
      </c>
      <c r="J471" s="4"/>
    </row>
    <row r="472" spans="1:10" ht="14.25">
      <c r="A472" s="12">
        <v>6171</v>
      </c>
      <c r="B472" s="13">
        <v>5194</v>
      </c>
      <c r="C472" s="14" t="s">
        <v>114</v>
      </c>
      <c r="D472" s="124">
        <v>9680</v>
      </c>
      <c r="E472" s="125">
        <v>0</v>
      </c>
      <c r="F472" s="125">
        <v>0</v>
      </c>
      <c r="G472" s="126">
        <v>10000</v>
      </c>
      <c r="H472" s="126">
        <v>10000</v>
      </c>
      <c r="I472" s="75">
        <v>10000</v>
      </c>
      <c r="J472" s="4"/>
    </row>
    <row r="473" spans="1:10" ht="14.25">
      <c r="A473" s="12">
        <v>6171</v>
      </c>
      <c r="B473" s="13">
        <v>5229</v>
      </c>
      <c r="C473" s="14" t="s">
        <v>213</v>
      </c>
      <c r="D473" s="124">
        <v>1500</v>
      </c>
      <c r="E473" s="125">
        <v>0</v>
      </c>
      <c r="F473" s="125">
        <v>0</v>
      </c>
      <c r="G473" s="126">
        <v>1500</v>
      </c>
      <c r="H473" s="126">
        <v>1500</v>
      </c>
      <c r="I473" s="75">
        <v>0</v>
      </c>
      <c r="J473" s="4"/>
    </row>
    <row r="474" spans="1:10" ht="14.25">
      <c r="A474" s="12">
        <v>6171</v>
      </c>
      <c r="B474" s="13">
        <v>5362</v>
      </c>
      <c r="C474" s="14" t="s">
        <v>92</v>
      </c>
      <c r="D474" s="124">
        <v>1500</v>
      </c>
      <c r="E474" s="125">
        <v>1500</v>
      </c>
      <c r="F474" s="125">
        <v>0</v>
      </c>
      <c r="G474" s="126">
        <v>1500</v>
      </c>
      <c r="H474" s="126">
        <v>1500</v>
      </c>
      <c r="I474" s="75">
        <v>1500</v>
      </c>
      <c r="J474" s="4"/>
    </row>
    <row r="475" spans="1:10" ht="14.25">
      <c r="A475" s="12">
        <v>6171</v>
      </c>
      <c r="B475" s="13">
        <v>5363</v>
      </c>
      <c r="C475" s="14" t="s">
        <v>78</v>
      </c>
      <c r="D475" s="124">
        <v>0</v>
      </c>
      <c r="E475" s="125">
        <v>0</v>
      </c>
      <c r="F475" s="125">
        <v>0</v>
      </c>
      <c r="G475" s="126">
        <v>1000</v>
      </c>
      <c r="H475" s="126">
        <v>1000</v>
      </c>
      <c r="I475" s="75">
        <v>1000</v>
      </c>
      <c r="J475" s="4"/>
    </row>
    <row r="476" spans="1:10" ht="14.25">
      <c r="A476" s="12">
        <v>6171</v>
      </c>
      <c r="B476" s="13">
        <v>5424</v>
      </c>
      <c r="C476" s="14" t="s">
        <v>124</v>
      </c>
      <c r="D476" s="124">
        <v>13446</v>
      </c>
      <c r="E476" s="125">
        <v>125719</v>
      </c>
      <c r="F476" s="125">
        <v>24550.5</v>
      </c>
      <c r="G476" s="126">
        <v>50000</v>
      </c>
      <c r="H476" s="126">
        <v>50000</v>
      </c>
      <c r="I476" s="75">
        <v>50000</v>
      </c>
      <c r="J476" s="4"/>
    </row>
    <row r="477" spans="1:10" ht="14.25">
      <c r="A477" s="12">
        <v>6171</v>
      </c>
      <c r="B477" s="13">
        <v>5499</v>
      </c>
      <c r="C477" s="14" t="s">
        <v>125</v>
      </c>
      <c r="D477" s="124">
        <v>125618</v>
      </c>
      <c r="E477" s="125">
        <v>169881</v>
      </c>
      <c r="F477" s="125">
        <v>157544</v>
      </c>
      <c r="G477" s="126">
        <v>300000</v>
      </c>
      <c r="H477" s="126">
        <v>300000</v>
      </c>
      <c r="I477" s="75">
        <v>300000</v>
      </c>
      <c r="J477" s="4"/>
    </row>
    <row r="478" spans="1:10" ht="14.25">
      <c r="A478" s="12">
        <v>6171</v>
      </c>
      <c r="B478" s="13">
        <v>6121</v>
      </c>
      <c r="C478" s="14" t="s">
        <v>215</v>
      </c>
      <c r="D478" s="124">
        <v>4144.64</v>
      </c>
      <c r="E478" s="125">
        <v>0</v>
      </c>
      <c r="F478" s="125">
        <v>0</v>
      </c>
      <c r="G478" s="126">
        <v>0</v>
      </c>
      <c r="H478" s="126">
        <v>0</v>
      </c>
      <c r="I478" s="75">
        <v>0</v>
      </c>
      <c r="J478" s="4"/>
    </row>
    <row r="479" spans="1:10" ht="27">
      <c r="A479" s="12">
        <v>6171</v>
      </c>
      <c r="B479" s="13">
        <v>6122</v>
      </c>
      <c r="C479" s="14" t="s">
        <v>312</v>
      </c>
      <c r="D479" s="124">
        <v>0</v>
      </c>
      <c r="E479" s="125">
        <v>0</v>
      </c>
      <c r="F479" s="125">
        <v>0</v>
      </c>
      <c r="G479" s="126">
        <v>300000</v>
      </c>
      <c r="H479" s="126">
        <v>300000</v>
      </c>
      <c r="I479" s="75">
        <v>0</v>
      </c>
      <c r="J479" s="4"/>
    </row>
    <row r="480" spans="1:10" ht="14.25">
      <c r="A480" s="12">
        <v>6171</v>
      </c>
      <c r="B480" s="13">
        <v>6125</v>
      </c>
      <c r="C480" s="14" t="s">
        <v>313</v>
      </c>
      <c r="D480" s="124">
        <v>0</v>
      </c>
      <c r="E480" s="125">
        <v>137207.55</v>
      </c>
      <c r="F480" s="125">
        <v>0</v>
      </c>
      <c r="G480" s="126">
        <v>0</v>
      </c>
      <c r="H480" s="126">
        <v>0</v>
      </c>
      <c r="I480" s="75">
        <v>0</v>
      </c>
      <c r="J480" s="4"/>
    </row>
    <row r="481" spans="1:10" ht="15">
      <c r="A481" s="15"/>
      <c r="B481" s="16"/>
      <c r="C481" s="17" t="s">
        <v>1</v>
      </c>
      <c r="D481" s="127">
        <f aca="true" t="shared" si="45" ref="D481:I481">SUM(D444:D480)</f>
        <v>6841139.579999998</v>
      </c>
      <c r="E481" s="128">
        <f t="shared" si="45"/>
        <v>6872339.45</v>
      </c>
      <c r="F481" s="128">
        <f t="shared" si="45"/>
        <v>5430950.49</v>
      </c>
      <c r="G481" s="129">
        <f t="shared" si="45"/>
        <v>8948000</v>
      </c>
      <c r="H481" s="129">
        <f t="shared" si="45"/>
        <v>8938000</v>
      </c>
      <c r="I481" s="76">
        <f t="shared" si="45"/>
        <v>8792500</v>
      </c>
      <c r="J481" s="4"/>
    </row>
    <row r="482" spans="1:10" ht="15">
      <c r="A482" s="9"/>
      <c r="B482" s="25"/>
      <c r="C482" s="24" t="s">
        <v>33</v>
      </c>
      <c r="D482" s="118"/>
      <c r="E482" s="119"/>
      <c r="F482" s="119"/>
      <c r="G482" s="141"/>
      <c r="H482" s="141"/>
      <c r="I482" s="79"/>
      <c r="J482" s="4"/>
    </row>
    <row r="483" spans="1:10" ht="14.25">
      <c r="A483" s="12">
        <v>6223</v>
      </c>
      <c r="B483" s="13">
        <v>5139</v>
      </c>
      <c r="C483" s="14" t="s">
        <v>55</v>
      </c>
      <c r="D483" s="124">
        <v>71</v>
      </c>
      <c r="E483" s="125">
        <v>116</v>
      </c>
      <c r="F483" s="125">
        <v>2115</v>
      </c>
      <c r="G483" s="126">
        <v>1000</v>
      </c>
      <c r="H483" s="126">
        <v>2200</v>
      </c>
      <c r="I483" s="75">
        <v>1000</v>
      </c>
      <c r="J483" s="4"/>
    </row>
    <row r="484" spans="1:10" ht="14.25">
      <c r="A484" s="12">
        <v>6223</v>
      </c>
      <c r="B484" s="13">
        <v>5169</v>
      </c>
      <c r="C484" s="14" t="s">
        <v>0</v>
      </c>
      <c r="D484" s="124">
        <v>0</v>
      </c>
      <c r="E484" s="125">
        <v>0</v>
      </c>
      <c r="F484" s="125">
        <v>85860</v>
      </c>
      <c r="G484" s="126">
        <v>0</v>
      </c>
      <c r="H484" s="126">
        <v>85900</v>
      </c>
      <c r="I484" s="75">
        <v>0</v>
      </c>
      <c r="J484" s="4"/>
    </row>
    <row r="485" spans="1:10" ht="14.25">
      <c r="A485" s="12">
        <v>6223</v>
      </c>
      <c r="B485" s="13">
        <v>5175</v>
      </c>
      <c r="C485" s="14" t="s">
        <v>10</v>
      </c>
      <c r="D485" s="124">
        <v>0</v>
      </c>
      <c r="E485" s="125">
        <v>0</v>
      </c>
      <c r="F485" s="125">
        <v>22464</v>
      </c>
      <c r="G485" s="126">
        <v>0</v>
      </c>
      <c r="H485" s="126">
        <v>22500</v>
      </c>
      <c r="I485" s="75">
        <v>0</v>
      </c>
      <c r="J485" s="4"/>
    </row>
    <row r="486" spans="1:10" ht="14.25">
      <c r="A486" s="12">
        <v>6223</v>
      </c>
      <c r="B486" s="13">
        <v>5194</v>
      </c>
      <c r="C486" s="14" t="s">
        <v>135</v>
      </c>
      <c r="D486" s="124">
        <v>0</v>
      </c>
      <c r="E486" s="125">
        <v>639</v>
      </c>
      <c r="F486" s="125">
        <v>0</v>
      </c>
      <c r="G486" s="126">
        <v>0</v>
      </c>
      <c r="H486" s="126">
        <v>0</v>
      </c>
      <c r="I486" s="75">
        <v>0</v>
      </c>
      <c r="J486" s="4"/>
    </row>
    <row r="487" spans="1:10" ht="14.25">
      <c r="A487" s="12">
        <v>6223</v>
      </c>
      <c r="B487" s="13">
        <v>5901</v>
      </c>
      <c r="C487" s="14" t="s">
        <v>126</v>
      </c>
      <c r="D487" s="124">
        <v>0</v>
      </c>
      <c r="E487" s="125">
        <v>0</v>
      </c>
      <c r="F487" s="125">
        <v>0</v>
      </c>
      <c r="G487" s="126">
        <v>100000</v>
      </c>
      <c r="H487" s="126">
        <v>61900</v>
      </c>
      <c r="I487" s="75">
        <v>100000</v>
      </c>
      <c r="J487" s="4"/>
    </row>
    <row r="488" spans="1:10" ht="15">
      <c r="A488" s="15"/>
      <c r="B488" s="16"/>
      <c r="C488" s="17" t="s">
        <v>1</v>
      </c>
      <c r="D488" s="127">
        <f aca="true" t="shared" si="46" ref="D488:I488">SUM(D483:D487)</f>
        <v>71</v>
      </c>
      <c r="E488" s="128">
        <f t="shared" si="46"/>
        <v>755</v>
      </c>
      <c r="F488" s="128">
        <f t="shared" si="46"/>
        <v>110439</v>
      </c>
      <c r="G488" s="129">
        <f t="shared" si="46"/>
        <v>101000</v>
      </c>
      <c r="H488" s="129">
        <f t="shared" si="46"/>
        <v>172500</v>
      </c>
      <c r="I488" s="76">
        <f t="shared" si="46"/>
        <v>101000</v>
      </c>
      <c r="J488" s="4"/>
    </row>
    <row r="489" spans="1:10" ht="14.25">
      <c r="A489" s="9">
        <v>6310</v>
      </c>
      <c r="B489" s="10">
        <v>5163</v>
      </c>
      <c r="C489" s="27" t="s">
        <v>109</v>
      </c>
      <c r="D489" s="163">
        <v>19425</v>
      </c>
      <c r="E489" s="164">
        <v>18304.9</v>
      </c>
      <c r="F489" s="164">
        <v>17482.1</v>
      </c>
      <c r="G489" s="165">
        <v>30000</v>
      </c>
      <c r="H489" s="165">
        <v>30000</v>
      </c>
      <c r="I489" s="85">
        <v>30000</v>
      </c>
      <c r="J489" s="4"/>
    </row>
    <row r="490" spans="1:10" ht="15">
      <c r="A490" s="15"/>
      <c r="B490" s="16"/>
      <c r="C490" s="17" t="s">
        <v>1</v>
      </c>
      <c r="D490" s="127">
        <f>SUM(D489)</f>
        <v>19425</v>
      </c>
      <c r="E490" s="128">
        <v>24102.6</v>
      </c>
      <c r="F490" s="128">
        <f>SUM(F489)</f>
        <v>17482.1</v>
      </c>
      <c r="G490" s="129">
        <f>SUM(G489)</f>
        <v>30000</v>
      </c>
      <c r="H490" s="129">
        <f>SUM(H489)</f>
        <v>30000</v>
      </c>
      <c r="I490" s="76">
        <f>SUM(I489)</f>
        <v>30000</v>
      </c>
      <c r="J490" s="4"/>
    </row>
    <row r="491" spans="1:10" ht="14.25">
      <c r="A491" s="9">
        <v>6320</v>
      </c>
      <c r="B491" s="10">
        <v>5163</v>
      </c>
      <c r="C491" s="27" t="s">
        <v>110</v>
      </c>
      <c r="D491" s="163">
        <v>365124</v>
      </c>
      <c r="E491" s="164">
        <v>379547</v>
      </c>
      <c r="F491" s="164">
        <v>366129.11</v>
      </c>
      <c r="G491" s="165">
        <v>400000</v>
      </c>
      <c r="H491" s="165">
        <v>500000</v>
      </c>
      <c r="I491" s="85">
        <v>500000</v>
      </c>
      <c r="J491" s="4"/>
    </row>
    <row r="492" spans="1:10" ht="15">
      <c r="A492" s="15"/>
      <c r="B492" s="16"/>
      <c r="C492" s="17" t="s">
        <v>1</v>
      </c>
      <c r="D492" s="127">
        <f aca="true" t="shared" si="47" ref="D492:I492">SUM(D491)</f>
        <v>365124</v>
      </c>
      <c r="E492" s="128">
        <f t="shared" si="47"/>
        <v>379547</v>
      </c>
      <c r="F492" s="128">
        <f t="shared" si="47"/>
        <v>366129.11</v>
      </c>
      <c r="G492" s="129">
        <f t="shared" si="47"/>
        <v>400000</v>
      </c>
      <c r="H492" s="129">
        <f t="shared" si="47"/>
        <v>500000</v>
      </c>
      <c r="I492" s="76">
        <f t="shared" si="47"/>
        <v>500000</v>
      </c>
      <c r="J492" s="4"/>
    </row>
    <row r="493" spans="1:10" ht="14.25">
      <c r="A493" s="9">
        <v>6399</v>
      </c>
      <c r="B493" s="10">
        <v>5362</v>
      </c>
      <c r="C493" s="27" t="s">
        <v>122</v>
      </c>
      <c r="D493" s="163">
        <v>841700.19</v>
      </c>
      <c r="E493" s="164">
        <v>552588.99</v>
      </c>
      <c r="F493" s="164">
        <v>955738.39</v>
      </c>
      <c r="G493" s="165">
        <v>900000</v>
      </c>
      <c r="H493" s="165">
        <v>1212400</v>
      </c>
      <c r="I493" s="85">
        <v>1000000</v>
      </c>
      <c r="J493" s="4"/>
    </row>
    <row r="494" spans="1:10" ht="14.25">
      <c r="A494" s="12">
        <v>6399</v>
      </c>
      <c r="B494" s="13">
        <v>5365</v>
      </c>
      <c r="C494" s="14" t="s">
        <v>123</v>
      </c>
      <c r="D494" s="124">
        <v>1471930</v>
      </c>
      <c r="E494" s="124">
        <v>2044020</v>
      </c>
      <c r="F494" s="124">
        <v>1455020</v>
      </c>
      <c r="G494" s="126">
        <v>1500000</v>
      </c>
      <c r="H494" s="126">
        <v>1455100</v>
      </c>
      <c r="I494" s="75">
        <v>1500000</v>
      </c>
      <c r="J494" s="4"/>
    </row>
    <row r="495" spans="1:10" ht="14.25">
      <c r="A495" s="12">
        <v>6399</v>
      </c>
      <c r="B495" s="13">
        <v>5904</v>
      </c>
      <c r="C495" s="14" t="s">
        <v>255</v>
      </c>
      <c r="D495" s="124">
        <v>23511.72</v>
      </c>
      <c r="E495" s="124">
        <v>39735.68</v>
      </c>
      <c r="F495" s="124">
        <v>0</v>
      </c>
      <c r="G495" s="126">
        <v>0</v>
      </c>
      <c r="H495" s="126">
        <v>0</v>
      </c>
      <c r="I495" s="75">
        <v>0</v>
      </c>
      <c r="J495" s="4"/>
    </row>
    <row r="496" spans="1:10" ht="15">
      <c r="A496" s="15"/>
      <c r="B496" s="16"/>
      <c r="C496" s="17" t="s">
        <v>1</v>
      </c>
      <c r="D496" s="127">
        <f aca="true" t="shared" si="48" ref="D496:I496">SUM(D493:D495)</f>
        <v>2337141.91</v>
      </c>
      <c r="E496" s="127">
        <f t="shared" si="48"/>
        <v>2636344.6700000004</v>
      </c>
      <c r="F496" s="127">
        <f t="shared" si="48"/>
        <v>2410758.39</v>
      </c>
      <c r="G496" s="129">
        <f t="shared" si="48"/>
        <v>2400000</v>
      </c>
      <c r="H496" s="129">
        <f t="shared" si="48"/>
        <v>2667500</v>
      </c>
      <c r="I496" s="76">
        <f t="shared" si="48"/>
        <v>2500000</v>
      </c>
      <c r="J496" s="4"/>
    </row>
    <row r="497" spans="1:10" ht="14.25">
      <c r="A497" s="9">
        <v>6402</v>
      </c>
      <c r="B497" s="10">
        <v>5364</v>
      </c>
      <c r="C497" s="27" t="s">
        <v>169</v>
      </c>
      <c r="D497" s="163">
        <v>207760</v>
      </c>
      <c r="E497" s="164">
        <v>234632</v>
      </c>
      <c r="F497" s="164">
        <v>60990.59</v>
      </c>
      <c r="G497" s="165">
        <v>0</v>
      </c>
      <c r="H497" s="165">
        <v>61000</v>
      </c>
      <c r="I497" s="85">
        <f>18800+13200</f>
        <v>32000</v>
      </c>
      <c r="J497" s="4"/>
    </row>
    <row r="498" spans="1:10" ht="15">
      <c r="A498" s="15"/>
      <c r="B498" s="16"/>
      <c r="C498" s="17" t="s">
        <v>1</v>
      </c>
      <c r="D498" s="127">
        <f aca="true" t="shared" si="49" ref="D498:I498">SUM(D497)</f>
        <v>207760</v>
      </c>
      <c r="E498" s="128">
        <f t="shared" si="49"/>
        <v>234632</v>
      </c>
      <c r="F498" s="128">
        <f t="shared" si="49"/>
        <v>60990.59</v>
      </c>
      <c r="G498" s="129">
        <f t="shared" si="49"/>
        <v>0</v>
      </c>
      <c r="H498" s="129">
        <f t="shared" si="49"/>
        <v>61000</v>
      </c>
      <c r="I498" s="76">
        <f t="shared" si="49"/>
        <v>32000</v>
      </c>
      <c r="J498" s="4"/>
    </row>
    <row r="499" spans="1:10" ht="14.25">
      <c r="A499" s="12">
        <v>6409</v>
      </c>
      <c r="B499" s="48">
        <v>5192</v>
      </c>
      <c r="C499" s="49" t="s">
        <v>79</v>
      </c>
      <c r="D499" s="124">
        <v>16387.5</v>
      </c>
      <c r="E499" s="124">
        <v>0</v>
      </c>
      <c r="F499" s="124">
        <v>0</v>
      </c>
      <c r="G499" s="146">
        <v>0</v>
      </c>
      <c r="H499" s="146">
        <v>0</v>
      </c>
      <c r="I499" s="82">
        <v>0</v>
      </c>
      <c r="J499" s="4"/>
    </row>
    <row r="500" spans="1:10" ht="28.5">
      <c r="A500" s="12">
        <v>6409</v>
      </c>
      <c r="B500" s="13">
        <v>5229</v>
      </c>
      <c r="C500" s="14" t="s">
        <v>77</v>
      </c>
      <c r="D500" s="124">
        <f>SUM(D501:D518)</f>
        <v>758819.12</v>
      </c>
      <c r="E500" s="124">
        <v>0</v>
      </c>
      <c r="F500" s="124">
        <v>0</v>
      </c>
      <c r="G500" s="146">
        <v>0</v>
      </c>
      <c r="H500" s="146">
        <v>0</v>
      </c>
      <c r="I500" s="82">
        <v>0</v>
      </c>
      <c r="J500" s="4"/>
    </row>
    <row r="501" spans="1:10" ht="14.25">
      <c r="A501" s="12">
        <v>6409</v>
      </c>
      <c r="B501" s="55">
        <v>5179</v>
      </c>
      <c r="C501" s="14" t="s">
        <v>314</v>
      </c>
      <c r="D501" s="124">
        <v>2780</v>
      </c>
      <c r="E501" s="124">
        <v>2796</v>
      </c>
      <c r="F501" s="124">
        <v>0</v>
      </c>
      <c r="G501" s="126">
        <v>3000</v>
      </c>
      <c r="H501" s="126">
        <v>3000</v>
      </c>
      <c r="I501" s="75">
        <v>0</v>
      </c>
      <c r="J501" s="4"/>
    </row>
    <row r="502" spans="1:10" ht="14.25">
      <c r="A502" s="12">
        <v>6409</v>
      </c>
      <c r="B502" s="55">
        <v>5179</v>
      </c>
      <c r="C502" s="14" t="s">
        <v>80</v>
      </c>
      <c r="D502" s="124">
        <v>10774.12</v>
      </c>
      <c r="E502" s="124">
        <v>10967.2</v>
      </c>
      <c r="F502" s="124">
        <v>11180.32</v>
      </c>
      <c r="G502" s="126">
        <v>11000</v>
      </c>
      <c r="H502" s="126">
        <v>11000</v>
      </c>
      <c r="I502" s="75">
        <v>12000</v>
      </c>
      <c r="J502" s="4"/>
    </row>
    <row r="503" spans="1:10" s="43" customFormat="1" ht="14.25">
      <c r="A503" s="40">
        <v>6409</v>
      </c>
      <c r="B503" s="41">
        <v>5222</v>
      </c>
      <c r="C503" s="42" t="s">
        <v>159</v>
      </c>
      <c r="D503" s="166">
        <v>0</v>
      </c>
      <c r="E503" s="166">
        <f>SUM(E504:E518)</f>
        <v>394500</v>
      </c>
      <c r="F503" s="166">
        <f>SUM(F504:F518)</f>
        <v>380000</v>
      </c>
      <c r="G503" s="151">
        <v>400000</v>
      </c>
      <c r="H503" s="151">
        <f>SUM(H504:H518)</f>
        <v>400600</v>
      </c>
      <c r="I503" s="95">
        <v>600000</v>
      </c>
      <c r="J503" s="47"/>
    </row>
    <row r="504" spans="1:10" s="69" customFormat="1" ht="14.25">
      <c r="A504" s="65"/>
      <c r="B504" s="66"/>
      <c r="C504" s="67" t="s">
        <v>70</v>
      </c>
      <c r="D504" s="166">
        <v>0</v>
      </c>
      <c r="E504" s="167">
        <v>0</v>
      </c>
      <c r="F504" s="167">
        <v>0</v>
      </c>
      <c r="G504" s="167">
        <v>0</v>
      </c>
      <c r="H504" s="167">
        <v>0</v>
      </c>
      <c r="I504" s="105"/>
      <c r="J504" s="68"/>
    </row>
    <row r="505" spans="1:10" s="69" customFormat="1" ht="14.25">
      <c r="A505" s="65"/>
      <c r="B505" s="66"/>
      <c r="C505" s="67" t="s">
        <v>66</v>
      </c>
      <c r="D505" s="166">
        <v>80000</v>
      </c>
      <c r="E505" s="167">
        <v>40000</v>
      </c>
      <c r="F505" s="167">
        <v>40000</v>
      </c>
      <c r="G505" s="167">
        <v>40000</v>
      </c>
      <c r="H505" s="167">
        <v>40000</v>
      </c>
      <c r="I505" s="105"/>
      <c r="J505" s="70"/>
    </row>
    <row r="506" spans="1:10" s="69" customFormat="1" ht="14.25">
      <c r="A506" s="65"/>
      <c r="B506" s="66"/>
      <c r="C506" s="67" t="s">
        <v>67</v>
      </c>
      <c r="D506" s="166">
        <f>20000-7013</f>
        <v>12987</v>
      </c>
      <c r="E506" s="167">
        <v>10000</v>
      </c>
      <c r="F506" s="167">
        <v>0</v>
      </c>
      <c r="G506" s="167">
        <v>10000</v>
      </c>
      <c r="H506" s="167">
        <v>10000</v>
      </c>
      <c r="I506" s="105"/>
      <c r="J506" s="68"/>
    </row>
    <row r="507" spans="1:10" s="69" customFormat="1" ht="14.25">
      <c r="A507" s="65"/>
      <c r="B507" s="66"/>
      <c r="C507" s="67" t="s">
        <v>68</v>
      </c>
      <c r="D507" s="166">
        <v>20000</v>
      </c>
      <c r="E507" s="167">
        <v>10000</v>
      </c>
      <c r="F507" s="167">
        <v>10000</v>
      </c>
      <c r="G507" s="167">
        <v>10000</v>
      </c>
      <c r="H507" s="167">
        <v>10000</v>
      </c>
      <c r="I507" s="105"/>
      <c r="J507" s="70"/>
    </row>
    <row r="508" spans="1:10" s="69" customFormat="1" ht="14.25">
      <c r="A508" s="65"/>
      <c r="B508" s="66"/>
      <c r="C508" s="67" t="s">
        <v>69</v>
      </c>
      <c r="D508" s="166">
        <v>30000</v>
      </c>
      <c r="E508" s="167">
        <v>15000</v>
      </c>
      <c r="F508" s="167">
        <v>15000</v>
      </c>
      <c r="G508" s="167">
        <v>15000</v>
      </c>
      <c r="H508" s="167">
        <v>15000</v>
      </c>
      <c r="I508" s="105"/>
      <c r="J508" s="70"/>
    </row>
    <row r="509" spans="1:10" s="69" customFormat="1" ht="14.25">
      <c r="A509" s="65"/>
      <c r="B509" s="66"/>
      <c r="C509" s="67" t="s">
        <v>71</v>
      </c>
      <c r="D509" s="166">
        <v>45000</v>
      </c>
      <c r="E509" s="167">
        <v>22500</v>
      </c>
      <c r="F509" s="167">
        <v>22500</v>
      </c>
      <c r="G509" s="167">
        <v>22500</v>
      </c>
      <c r="H509" s="167">
        <v>22500</v>
      </c>
      <c r="I509" s="105"/>
      <c r="J509" s="70"/>
    </row>
    <row r="510" spans="1:10" s="69" customFormat="1" ht="14.25">
      <c r="A510" s="65"/>
      <c r="B510" s="66"/>
      <c r="C510" s="67" t="s">
        <v>136</v>
      </c>
      <c r="D510" s="166">
        <f>20000-10754</f>
        <v>9246</v>
      </c>
      <c r="E510" s="167">
        <v>10000</v>
      </c>
      <c r="F510" s="167">
        <v>10000</v>
      </c>
      <c r="G510" s="167">
        <v>10000</v>
      </c>
      <c r="H510" s="167">
        <v>10000</v>
      </c>
      <c r="I510" s="105"/>
      <c r="J510" s="70"/>
    </row>
    <row r="511" spans="1:10" s="69" customFormat="1" ht="14.25">
      <c r="A511" s="65"/>
      <c r="B511" s="66"/>
      <c r="C511" s="67" t="s">
        <v>72</v>
      </c>
      <c r="D511" s="166">
        <v>87000</v>
      </c>
      <c r="E511" s="167">
        <v>40000</v>
      </c>
      <c r="F511" s="167">
        <v>40000</v>
      </c>
      <c r="G511" s="167">
        <v>40000</v>
      </c>
      <c r="H511" s="167">
        <v>40000</v>
      </c>
      <c r="I511" s="105"/>
      <c r="J511" s="70"/>
    </row>
    <row r="512" spans="1:10" s="69" customFormat="1" ht="14.25">
      <c r="A512" s="65"/>
      <c r="B512" s="66"/>
      <c r="C512" s="67" t="s">
        <v>211</v>
      </c>
      <c r="D512" s="166">
        <v>350000</v>
      </c>
      <c r="E512" s="167">
        <v>175000</v>
      </c>
      <c r="F512" s="167">
        <v>175000</v>
      </c>
      <c r="G512" s="167">
        <v>175000</v>
      </c>
      <c r="H512" s="167">
        <v>175000</v>
      </c>
      <c r="I512" s="105"/>
      <c r="J512" s="70"/>
    </row>
    <row r="513" spans="1:10" s="69" customFormat="1" ht="14.25">
      <c r="A513" s="65"/>
      <c r="B513" s="66"/>
      <c r="C513" s="67" t="s">
        <v>91</v>
      </c>
      <c r="D513" s="166">
        <v>35000</v>
      </c>
      <c r="E513" s="167">
        <v>22500</v>
      </c>
      <c r="F513" s="167">
        <v>17500</v>
      </c>
      <c r="G513" s="167">
        <v>17500</v>
      </c>
      <c r="H513" s="167">
        <v>17500</v>
      </c>
      <c r="I513" s="105"/>
      <c r="J513" s="70"/>
    </row>
    <row r="514" spans="1:10" s="69" customFormat="1" ht="14.25">
      <c r="A514" s="65"/>
      <c r="B514" s="66"/>
      <c r="C514" s="67" t="s">
        <v>73</v>
      </c>
      <c r="D514" s="166">
        <v>20000</v>
      </c>
      <c r="E514" s="167">
        <v>10000</v>
      </c>
      <c r="F514" s="167">
        <v>10000</v>
      </c>
      <c r="G514" s="167">
        <v>10000</v>
      </c>
      <c r="H514" s="167">
        <v>10000</v>
      </c>
      <c r="I514" s="105"/>
      <c r="J514" s="68"/>
    </row>
    <row r="515" spans="1:10" s="69" customFormat="1" ht="14.25">
      <c r="A515" s="65"/>
      <c r="B515" s="66"/>
      <c r="C515" s="67" t="s">
        <v>74</v>
      </c>
      <c r="D515" s="166">
        <f>19000-15968</f>
        <v>3032</v>
      </c>
      <c r="E515" s="167">
        <v>9500</v>
      </c>
      <c r="F515" s="167">
        <v>10000</v>
      </c>
      <c r="G515" s="167">
        <v>10000</v>
      </c>
      <c r="H515" s="167">
        <v>10000</v>
      </c>
      <c r="I515" s="105"/>
      <c r="J515" s="70"/>
    </row>
    <row r="516" spans="1:10" s="69" customFormat="1" ht="14.25">
      <c r="A516" s="65"/>
      <c r="B516" s="66"/>
      <c r="C516" s="67" t="s">
        <v>75</v>
      </c>
      <c r="D516" s="166">
        <v>40000</v>
      </c>
      <c r="E516" s="167">
        <v>20000</v>
      </c>
      <c r="F516" s="167">
        <v>20000</v>
      </c>
      <c r="G516" s="167">
        <v>20000</v>
      </c>
      <c r="H516" s="167">
        <v>20000</v>
      </c>
      <c r="I516" s="105"/>
      <c r="J516" s="70"/>
    </row>
    <row r="517" spans="1:10" s="69" customFormat="1" ht="14.25">
      <c r="A517" s="65"/>
      <c r="B517" s="66"/>
      <c r="C517" s="67" t="s">
        <v>173</v>
      </c>
      <c r="D517" s="166">
        <v>10000</v>
      </c>
      <c r="E517" s="167">
        <v>5000</v>
      </c>
      <c r="F517" s="167">
        <v>5000</v>
      </c>
      <c r="G517" s="167">
        <v>5000</v>
      </c>
      <c r="H517" s="167">
        <v>5000</v>
      </c>
      <c r="I517" s="105"/>
      <c r="J517" s="70"/>
    </row>
    <row r="518" spans="1:10" s="69" customFormat="1" ht="14.25">
      <c r="A518" s="65"/>
      <c r="B518" s="66"/>
      <c r="C518" s="67" t="s">
        <v>76</v>
      </c>
      <c r="D518" s="166">
        <v>3000</v>
      </c>
      <c r="E518" s="166">
        <v>5000</v>
      </c>
      <c r="F518" s="166">
        <v>5000</v>
      </c>
      <c r="G518" s="166">
        <v>15000</v>
      </c>
      <c r="H518" s="166">
        <v>15600</v>
      </c>
      <c r="I518" s="106"/>
      <c r="J518" s="68"/>
    </row>
    <row r="519" spans="1:10" ht="14.25">
      <c r="A519" s="12">
        <v>6409</v>
      </c>
      <c r="B519" s="13">
        <v>5329</v>
      </c>
      <c r="C519" s="14" t="s">
        <v>119</v>
      </c>
      <c r="D519" s="124">
        <v>42030</v>
      </c>
      <c r="E519" s="124">
        <v>42150</v>
      </c>
      <c r="F519" s="124">
        <v>42360</v>
      </c>
      <c r="G519" s="168">
        <v>43000</v>
      </c>
      <c r="H519" s="168">
        <v>42400</v>
      </c>
      <c r="I519" s="89">
        <v>56100</v>
      </c>
      <c r="J519" s="4"/>
    </row>
    <row r="520" spans="1:10" ht="15">
      <c r="A520" s="12">
        <v>6409</v>
      </c>
      <c r="B520" s="13">
        <v>5901</v>
      </c>
      <c r="C520" s="33" t="s">
        <v>127</v>
      </c>
      <c r="D520" s="124">
        <v>0</v>
      </c>
      <c r="E520" s="124">
        <v>0</v>
      </c>
      <c r="F520" s="124">
        <v>0</v>
      </c>
      <c r="G520" s="169">
        <v>42100</v>
      </c>
      <c r="H520" s="169">
        <v>402900</v>
      </c>
      <c r="I520" s="107">
        <v>10259800</v>
      </c>
      <c r="J520" s="4"/>
    </row>
    <row r="521" spans="1:10" ht="14.25">
      <c r="A521" s="12">
        <v>6409</v>
      </c>
      <c r="B521" s="13">
        <v>5901</v>
      </c>
      <c r="C521" s="14" t="s">
        <v>208</v>
      </c>
      <c r="D521" s="124">
        <v>0</v>
      </c>
      <c r="E521" s="124">
        <v>0</v>
      </c>
      <c r="F521" s="124">
        <v>0</v>
      </c>
      <c r="G521" s="126">
        <v>0</v>
      </c>
      <c r="H521" s="126">
        <v>0</v>
      </c>
      <c r="I521" s="75">
        <v>500000</v>
      </c>
      <c r="J521" s="4"/>
    </row>
    <row r="522" spans="1:10" ht="27">
      <c r="A522" s="12">
        <v>6409</v>
      </c>
      <c r="B522" s="13">
        <v>6329</v>
      </c>
      <c r="C522" s="39" t="s">
        <v>315</v>
      </c>
      <c r="D522" s="124">
        <v>0</v>
      </c>
      <c r="E522" s="124">
        <v>36300</v>
      </c>
      <c r="F522" s="124">
        <v>0</v>
      </c>
      <c r="G522" s="126">
        <v>4500000</v>
      </c>
      <c r="H522" s="126">
        <v>0</v>
      </c>
      <c r="I522" s="75">
        <v>0</v>
      </c>
      <c r="J522" s="54"/>
    </row>
    <row r="523" spans="1:10" ht="15">
      <c r="A523" s="15"/>
      <c r="B523" s="16"/>
      <c r="C523" s="17" t="s">
        <v>1</v>
      </c>
      <c r="D523" s="127">
        <f aca="true" t="shared" si="50" ref="D523:I523">D499+D500+D501+D502+D503+D519+D520+D521+D522</f>
        <v>830790.74</v>
      </c>
      <c r="E523" s="128">
        <f t="shared" si="50"/>
        <v>486713.2</v>
      </c>
      <c r="F523" s="128">
        <f t="shared" si="50"/>
        <v>433540.32</v>
      </c>
      <c r="G523" s="128">
        <f t="shared" si="50"/>
        <v>4999100</v>
      </c>
      <c r="H523" s="128">
        <f t="shared" si="50"/>
        <v>859900</v>
      </c>
      <c r="I523" s="90">
        <f t="shared" si="50"/>
        <v>11427900</v>
      </c>
      <c r="J523" s="4"/>
    </row>
    <row r="524" spans="1:10" ht="27">
      <c r="A524" s="7"/>
      <c r="B524" s="8">
        <v>8124</v>
      </c>
      <c r="C524" s="28" t="s">
        <v>212</v>
      </c>
      <c r="D524" s="160">
        <v>2376000</v>
      </c>
      <c r="E524" s="161">
        <v>2376000</v>
      </c>
      <c r="F524" s="161">
        <v>1782000</v>
      </c>
      <c r="G524" s="162">
        <v>2376000</v>
      </c>
      <c r="H524" s="162">
        <v>2376000</v>
      </c>
      <c r="I524" s="88">
        <v>2376000</v>
      </c>
      <c r="J524" s="4"/>
    </row>
    <row r="525" spans="2:9" ht="14.25">
      <c r="B525" s="13"/>
      <c r="D525" s="136"/>
      <c r="E525" s="136"/>
      <c r="F525" s="136"/>
      <c r="G525" s="170"/>
      <c r="H525" s="170"/>
      <c r="I525" s="91"/>
    </row>
    <row r="526" spans="2:9" ht="14.25">
      <c r="B526" s="13"/>
      <c r="D526" s="136"/>
      <c r="E526" s="136"/>
      <c r="F526" s="136"/>
      <c r="G526" s="170"/>
      <c r="H526" s="170"/>
      <c r="I526" s="91"/>
    </row>
    <row r="527" spans="2:10" ht="15">
      <c r="B527" s="13"/>
      <c r="C527" s="22" t="s">
        <v>13</v>
      </c>
      <c r="D527" s="171">
        <f aca="true" t="shared" si="51" ref="D527:I527">D498+D262+D6+D21+D31+D40+D43+D46+D53+D58+D68+D79+D82+D85+D98+D122+D138+D141+D144+D174+D181+D200+D207+D214+D223+D233+D249+D259+D278+D282+D297+D300+D324++D358+D361+D364+D390+D393+D417+D440+D481+D488+D490+D492+D496+D523+D524+D441+D442+D241+D367</f>
        <v>61511965.79999999</v>
      </c>
      <c r="E527" s="171">
        <f t="shared" si="51"/>
        <v>53671787.42000002</v>
      </c>
      <c r="F527" s="171">
        <f t="shared" si="51"/>
        <v>50074747.74999999</v>
      </c>
      <c r="G527" s="172">
        <f t="shared" si="51"/>
        <v>94779500</v>
      </c>
      <c r="H527" s="172">
        <f t="shared" si="51"/>
        <v>109840200</v>
      </c>
      <c r="I527" s="92">
        <f t="shared" si="51"/>
        <v>94168200</v>
      </c>
      <c r="J527" s="4"/>
    </row>
    <row r="528" spans="2:10" ht="15">
      <c r="B528" s="13"/>
      <c r="C528" s="22"/>
      <c r="D528" s="173">
        <f>D527-D524+294630</f>
        <v>59430595.79999999</v>
      </c>
      <c r="E528" s="173">
        <f>E527-E524+304288</f>
        <v>51600075.42000002</v>
      </c>
      <c r="F528" s="173">
        <f>F527-F524+229704</f>
        <v>48522451.74999999</v>
      </c>
      <c r="G528" s="174">
        <f>G527-G524</f>
        <v>92403500</v>
      </c>
      <c r="H528" s="174">
        <f>H527-H524</f>
        <v>107464200</v>
      </c>
      <c r="I528" s="93">
        <f>I527-I524</f>
        <v>91792200</v>
      </c>
      <c r="J528" s="4"/>
    </row>
    <row r="530" spans="3:9" ht="15">
      <c r="C530" s="39" t="s">
        <v>209</v>
      </c>
      <c r="D530" s="175">
        <f>'[1]Příjmy'!$N$204</f>
        <v>90604404.12</v>
      </c>
      <c r="E530" s="175">
        <f>'[1]Příjmy'!$P$204</f>
        <v>96565731.84000002</v>
      </c>
      <c r="F530" s="175">
        <f>'[1]Příjmy'!$Q$204</f>
        <v>105014872.37</v>
      </c>
      <c r="G530" s="176">
        <v>94779500</v>
      </c>
      <c r="H530" s="176">
        <f>'[1]Příjmy'!$AB$204</f>
        <v>109840200</v>
      </c>
      <c r="I530" s="86">
        <f>'[1]Příjmy'!$AC$204</f>
        <v>94168200</v>
      </c>
    </row>
    <row r="531" spans="3:9" ht="15">
      <c r="C531" s="14" t="s">
        <v>177</v>
      </c>
      <c r="D531" s="171"/>
      <c r="E531" s="171"/>
      <c r="F531" s="171"/>
      <c r="G531" s="172">
        <f>G530-G527</f>
        <v>0</v>
      </c>
      <c r="H531" s="172">
        <f>H530-H527</f>
        <v>0</v>
      </c>
      <c r="I531" s="92">
        <f>I530-I527</f>
        <v>0</v>
      </c>
    </row>
    <row r="532" spans="4:9" ht="15">
      <c r="D532" s="171"/>
      <c r="E532" s="171"/>
      <c r="F532" s="171"/>
      <c r="G532" s="172"/>
      <c r="H532" s="172"/>
      <c r="I532" s="92"/>
    </row>
    <row r="533" spans="3:9" ht="15">
      <c r="C533" s="14" t="s">
        <v>178</v>
      </c>
      <c r="D533" s="175">
        <f>D527-D524-D534+294630</f>
        <v>40925475.04999999</v>
      </c>
      <c r="E533" s="175">
        <f>E527-E524-E534+304288</f>
        <v>38207713.180000015</v>
      </c>
      <c r="F533" s="175">
        <f>F527-F524-F534+229704</f>
        <v>41389862.96999999</v>
      </c>
      <c r="G533" s="175">
        <f>G527-G524-G534</f>
        <v>77712000</v>
      </c>
      <c r="H533" s="175">
        <f>H527-H524-H534</f>
        <v>84840600</v>
      </c>
      <c r="I533" s="97">
        <f>I527-I524-I534</f>
        <v>77292200</v>
      </c>
    </row>
    <row r="534" spans="3:9" ht="15">
      <c r="C534" s="14" t="s">
        <v>179</v>
      </c>
      <c r="D534" s="175">
        <f aca="true" t="shared" si="52" ref="D534:I534">D19+D20+D29+D39+D52+D66+D76+D156+D199+D213+D248+D276+D277+D294+D295+D322+D323+D416+D522+D478+D479+D389+D155+D167+D57+D78+D480+D296+D222+D67+D30+D212</f>
        <v>18505120.75</v>
      </c>
      <c r="E534" s="175">
        <f t="shared" si="52"/>
        <v>13392362.24</v>
      </c>
      <c r="F534" s="175">
        <f t="shared" si="52"/>
        <v>7132588.779999999</v>
      </c>
      <c r="G534" s="175">
        <f t="shared" si="52"/>
        <v>14691500</v>
      </c>
      <c r="H534" s="175">
        <f t="shared" si="52"/>
        <v>22623600</v>
      </c>
      <c r="I534" s="97">
        <f t="shared" si="52"/>
        <v>14500000</v>
      </c>
    </row>
    <row r="535" spans="4:9" ht="15">
      <c r="D535" s="177">
        <f aca="true" t="shared" si="53" ref="D535:I535">SUM(D533:D534)</f>
        <v>59430595.79999999</v>
      </c>
      <c r="E535" s="177">
        <f t="shared" si="53"/>
        <v>51600075.42000002</v>
      </c>
      <c r="F535" s="177">
        <f t="shared" si="53"/>
        <v>48522451.74999999</v>
      </c>
      <c r="G535" s="177">
        <f t="shared" si="53"/>
        <v>92403500</v>
      </c>
      <c r="H535" s="177">
        <f t="shared" si="53"/>
        <v>107464200</v>
      </c>
      <c r="I535" s="94">
        <f t="shared" si="53"/>
        <v>91792200</v>
      </c>
    </row>
    <row r="536" ht="15">
      <c r="J536" s="4"/>
    </row>
    <row r="537" ht="15">
      <c r="J537" s="4"/>
    </row>
  </sheetData>
  <sheetProtection/>
  <autoFilter ref="A1:B535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scale="85" r:id="rId1"/>
  <headerFooter alignWithMargins="0">
    <oddHeader>&amp;C&amp;"Arial,Tučné"&amp;20Rozpočet výdajů 2023 - schválený</oddHeader>
    <oddFooter>&amp;C&amp;P/&amp;N</oddFooter>
  </headerFooter>
  <rowBreaks count="7" manualBreakCount="7">
    <brk id="103" max="8" man="1"/>
    <brk id="141" max="8" man="1"/>
    <brk id="181" max="8" man="1"/>
    <brk id="214" max="8" man="1"/>
    <brk id="249" max="8" man="1"/>
    <brk id="282" max="8" man="1"/>
    <brk id="3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2022-11-23T12:20:09Z</cp:lastPrinted>
  <dcterms:created xsi:type="dcterms:W3CDTF">2009-01-25T16:35:25Z</dcterms:created>
  <dcterms:modified xsi:type="dcterms:W3CDTF">2022-12-16T08:25:07Z</dcterms:modified>
  <cp:category/>
  <cp:version/>
  <cp:contentType/>
  <cp:contentStatus/>
</cp:coreProperties>
</file>